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5910" tabRatio="532" activeTab="3"/>
  </bookViews>
  <sheets>
    <sheet name="ведфункц(прил4" sheetId="1" r:id="rId1"/>
    <sheet name="приложение2" sheetId="2" r:id="rId2"/>
    <sheet name="приложение1" sheetId="3" r:id="rId3"/>
    <sheet name="приложение3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'ведфункц(прил4'!$A$1:$G$161</definedName>
    <definedName name="_xlnm.Print_Area" localSheetId="1">'приложение2'!$A$1:$E$30</definedName>
  </definedNames>
  <calcPr fullCalcOnLoad="1"/>
</workbook>
</file>

<file path=xl/sharedStrings.xml><?xml version="1.0" encoding="utf-8"?>
<sst xmlns="http://schemas.openxmlformats.org/spreadsheetml/2006/main" count="876" uniqueCount="320">
  <si>
    <t>ОБЩЕГОСУДАРСТВЕННЫЕ ВОПРОСЫ</t>
  </si>
  <si>
    <t>О1</t>
  </si>
  <si>
    <t>ОО</t>
  </si>
  <si>
    <t>ООО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</si>
  <si>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администраций.</t>
  </si>
  <si>
    <t>О4</t>
  </si>
  <si>
    <t>Прочие расходы</t>
  </si>
  <si>
    <t>Поступление нефинансовых активов</t>
  </si>
  <si>
    <t>Увеличение стоимости основных средств</t>
  </si>
  <si>
    <t>О8</t>
  </si>
  <si>
    <t>Культура</t>
  </si>
  <si>
    <t>Библиотеки</t>
  </si>
  <si>
    <t>Наименование</t>
  </si>
  <si>
    <t>О2</t>
  </si>
  <si>
    <t>СОЦИАЛЬНАЯ ПОЛИТИКА</t>
  </si>
  <si>
    <t>1О</t>
  </si>
  <si>
    <t>Социальное обеспечение населения</t>
  </si>
  <si>
    <t>О3</t>
  </si>
  <si>
    <t>Фонд компенсаций</t>
  </si>
  <si>
    <t>Социальное обеспечение</t>
  </si>
  <si>
    <t>Пособия по социальной помощи населению</t>
  </si>
  <si>
    <t xml:space="preserve">                                       Наименование </t>
  </si>
  <si>
    <t xml:space="preserve"> ДОХОДЫ </t>
  </si>
  <si>
    <t>Налоги на прибыль</t>
  </si>
  <si>
    <t xml:space="preserve">Налог на доходы физических лиц  </t>
  </si>
  <si>
    <t>Налог на доходы физических лиц,получаемых в виде дивидендов</t>
  </si>
  <si>
    <t>Налоги на имущество</t>
  </si>
  <si>
    <t xml:space="preserve">Земельный налог </t>
  </si>
  <si>
    <t>ИТОГО  СОБСТВЕННЫХ ДОХОДОВ :</t>
  </si>
  <si>
    <t>БЕЗВОЗМЕЗДНЫЕ ПОСТУПЛЕНИЯ</t>
  </si>
  <si>
    <t>Дотации от других бюджетов  бюджетной  системы РФ</t>
  </si>
  <si>
    <t xml:space="preserve">Дотации местным бюджетам на выравнивание уровня бюджетной обеспеченности </t>
  </si>
  <si>
    <t xml:space="preserve">Дотации бюджетам поселений на выравнивание уровня бюджетной обеспеченности </t>
  </si>
  <si>
    <t>Дотации бюджетам на поддержку мер по обеспечению сбаланс. бюджетов</t>
  </si>
  <si>
    <t xml:space="preserve">Субвенции от других бюджетов бюджетной системы РФ </t>
  </si>
  <si>
    <t xml:space="preserve"> ВСЕГО  ДОХОДОВ</t>
  </si>
  <si>
    <t>Оплата жилищно-коммунальных услуг отдельным категорям граждан</t>
  </si>
  <si>
    <t>Мобилизационная и вневойсковая подготовка</t>
  </si>
  <si>
    <t>НАЦИОНАЛЬНАЯ ОБОРОНА</t>
  </si>
  <si>
    <t>Прочие субсидии, зачисляемые в бюджеты поселений</t>
  </si>
  <si>
    <t>Субсидии от других бюджетов бюджетной системы РФ</t>
  </si>
  <si>
    <t>НАЦИОНАЛЬНАЯ ПОЛИТИКА</t>
  </si>
  <si>
    <t>Сельское хозяйство и рыболовство</t>
  </si>
  <si>
    <t>Сельскохозяйственное производство</t>
  </si>
  <si>
    <t>Мероприятия в области сельскохозяйственного производства</t>
  </si>
  <si>
    <t>О5</t>
  </si>
  <si>
    <t>ЖИЛИЩНО-КОММУНАЛЬНОЕ ХОЗЯЙСТВО</t>
  </si>
  <si>
    <t>Поддержка коммунального хозяйства</t>
  </si>
  <si>
    <t>Мероприятия в области коммунального хозяйства</t>
  </si>
  <si>
    <t>Жилищное хозяйство хозяйство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</si>
  <si>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</si>
  <si>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</si>
  <si>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</si>
  <si>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</si>
  <si>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Дворцы и дома культуры, другие учреждения культуры и средств массовой информации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</si>
  <si>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</si>
  <si>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Налог на имущество физических лиц</t>
  </si>
  <si>
    <t>Земельный налог,взимаемый по ставке,установленным в соответствии с подпунктом 1 пункта 1 статьи 394 Налогового кодекса РФ</t>
  </si>
  <si>
    <t>Земельный налог,взимаемый по ставкам,установленным в соответствии с подпунктом 1 пункта 1 статьи 394 Налогового кодекса РФ и применяемым к объектам налогообложения,расположенным в границах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</si>
  <si>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</si>
  <si>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Резервный фонд</t>
  </si>
  <si>
    <t>Налог на совокупный налог</t>
  </si>
  <si>
    <t>Единый сельскохозяйственный налог</t>
  </si>
  <si>
    <t>в том числе</t>
  </si>
  <si>
    <t xml:space="preserve">Дотации бюджетам поселений на выравнивание уровня бюджетной обеспеченности из фонда финансовой поддержки Иркутской области </t>
  </si>
  <si>
    <t>дотации бюджетам поселений на выравнивание бюджетной обеспеченности с районного фонда финансовой поддержки</t>
  </si>
  <si>
    <t>Источники финансирования дефицита бюджета</t>
  </si>
  <si>
    <t>000 01 05 02 00 00 0000 500</t>
  </si>
  <si>
    <t>Уменьшение прочих остатков средств бюджета</t>
  </si>
  <si>
    <t>Код бюджетной классификации</t>
  </si>
  <si>
    <t>доходов поселения</t>
  </si>
  <si>
    <t>1 01 00000 00 0000 000</t>
  </si>
  <si>
    <t xml:space="preserve"> 1 00 00000 00 0000 000</t>
  </si>
  <si>
    <t xml:space="preserve"> 1 01 01000 00 0000 000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</si>
  <si>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</si>
  <si>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</si>
  <si>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</si>
  <si>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1 06 00000 00 0000 000</t>
  </si>
  <si>
    <t>НАЛОГОВЫЕ И НЕНАЛОГОВЫЕ ДОХОДЫ</t>
  </si>
  <si>
    <t xml:space="preserve">Земельный налог, взимаемый  по ставкам установленным в соответствии с подпунктом 2 пункта 1 статьи 394 Налогового кодекса РФ и пременяемым к объектам налогообложения , расположенным в границах   поселений </t>
  </si>
  <si>
    <t xml:space="preserve"> 1 06 01000 00 0000 110</t>
  </si>
  <si>
    <t xml:space="preserve"> 1 06 01030 10 1000 110</t>
  </si>
  <si>
    <t xml:space="preserve"> 1 06 06000 00 0000 110</t>
  </si>
  <si>
    <t xml:space="preserve"> 2 00 00000 00 0000 000</t>
  </si>
  <si>
    <t xml:space="preserve"> 2 02 01003 00 0000 151</t>
  </si>
  <si>
    <t>2 02 01003 10 0000 151</t>
  </si>
  <si>
    <t>кассовое исполнение</t>
  </si>
  <si>
    <t>000</t>
  </si>
  <si>
    <t>Резервные фонды местных администраций</t>
  </si>
  <si>
    <t>00</t>
  </si>
  <si>
    <t>03</t>
  </si>
  <si>
    <t>05</t>
  </si>
  <si>
    <t>1 01 02010 01 1000 110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</si>
  <si>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</si>
  <si>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</si>
  <si>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</si>
  <si>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1 01 02030 01 1000 110</t>
  </si>
  <si>
    <t>1 01 02030 01 3000 110</t>
  </si>
  <si>
    <t>1 05 03020 01 2000 110</t>
  </si>
  <si>
    <t>1 05 03020 01 3000 110</t>
  </si>
  <si>
    <t>2 19 05000 10 0000 151‬</t>
  </si>
  <si>
    <t>242</t>
  </si>
  <si>
    <t>244</t>
  </si>
  <si>
    <t>04</t>
  </si>
  <si>
    <t>200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</si>
  <si>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</si>
  <si>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</si>
  <si>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раздел</t>
  </si>
  <si>
    <t xml:space="preserve">подраздел </t>
  </si>
  <si>
    <t>целевая статья расходов</t>
  </si>
  <si>
    <t>вид расходов</t>
  </si>
  <si>
    <t>Расходы на выплаты персоналу в целях обеспечения выполнения функций государственными органами,казенными учреждениями,органами управления государственных внебюджетных фондов</t>
  </si>
  <si>
    <t>Фонд оплаты труда и страховых взносов</t>
  </si>
  <si>
    <t>Руководство и управление в сфере установленных функций государственной власти субъектов РФ и муниципальных образований</t>
  </si>
  <si>
    <t>100</t>
  </si>
  <si>
    <t>Закупка товаров, работ,услуг в целях формирования государственного  материального резерва</t>
  </si>
  <si>
    <t>Закупка товаров, работ,услуг сфере информационно-коммуникационных технологий</t>
  </si>
  <si>
    <t>Прочая закупка товаров,работ,услуг для государственных нужд</t>
  </si>
  <si>
    <t>Уплата прочих налогов,сборов и иных платежей</t>
  </si>
  <si>
    <t>резевные средства</t>
  </si>
  <si>
    <t>870</t>
  </si>
  <si>
    <t>Осуществление отделных областных государственных пономочий в сфере водоснабжения и водоотведения</t>
  </si>
  <si>
    <t>Дорожное хозяйство (дорожные фонды)</t>
  </si>
  <si>
    <t>Коммунальное хозяйство</t>
  </si>
  <si>
    <t>ФИЗИЧЕСКАЯ КУЛЬТУРА И СПОРТ</t>
  </si>
  <si>
    <t>11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</si>
  <si>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</si>
  <si>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14 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</si>
  <si>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</si>
  <si>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</t>
  </si>
  <si>
    <t>Перечисления другим бюджетам Бюджетной системы РФ</t>
  </si>
  <si>
    <t>КУЛЬТУРА, КИНЕМАТОГРАФИЯ</t>
  </si>
  <si>
    <t>110</t>
  </si>
  <si>
    <t>итого</t>
  </si>
  <si>
    <t>сумма (рублей)</t>
  </si>
  <si>
    <t>код</t>
  </si>
  <si>
    <t>Уменьшение остатков средств бюджета</t>
  </si>
  <si>
    <t>000 01 05 00 00 00 0000 600</t>
  </si>
  <si>
    <t xml:space="preserve"> Источники  финансирования</t>
  </si>
  <si>
    <t xml:space="preserve">   сумма</t>
  </si>
  <si>
    <t>000 01 00 00 00 00 0000 000</t>
  </si>
  <si>
    <t>Источники финансирования дефицита бюджета всего</t>
  </si>
  <si>
    <t>Бюджетные кредиты от других бюджетов бюджетной системы РФ</t>
  </si>
  <si>
    <t>000 01 03 00 00 00 0000 000</t>
  </si>
  <si>
    <t>000 01 03 00 00 00 0000 700</t>
  </si>
  <si>
    <t>Полученные бюджетные кредиты ои других бюджетов бюджетной системы РФ в валюте РФ</t>
  </si>
  <si>
    <t>Полученные бюджетные кредиты ои других бюджетов бюджетной системы РФ бюджетами муниципальных образований в валюте РФ</t>
  </si>
  <si>
    <t>Погашение бюджетных кредитов от других бюджетов бюджетной системы</t>
  </si>
  <si>
    <t>000 01 03 00 00 10 0000 810</t>
  </si>
  <si>
    <t>000 01 03 00 00 10 0000 710</t>
  </si>
  <si>
    <t>Изменение остатков средств на счетах по учету средств бюджетов</t>
  </si>
  <si>
    <t>000 01 05 00 00 10 0000 500</t>
  </si>
  <si>
    <t>Увеличение прочих остатков денежных средств бюджетов</t>
  </si>
  <si>
    <t>000 01 05 02 00 00 0000 510</t>
  </si>
  <si>
    <t>000 01 05 02 00 00 0000 610</t>
  </si>
  <si>
    <t>Увеличение  остатков  средств бюджетов</t>
  </si>
  <si>
    <t>Приложение  1</t>
  </si>
  <si>
    <t>1 01 02010 01 3000 110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</si>
  <si>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</si>
  <si>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</si>
  <si>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</si>
  <si>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</si>
  <si>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Федерации,подлежащие распределению между бюджетами субъектов Российской Федерации и местными бюджетами с учетом установленных деффиринцированных нормативов отчислений в местные бюджеты</t>
  </si>
  <si>
    <t>1 03 00000 00 0000 000</t>
  </si>
  <si>
    <t>Определение перечня должностных лиц органов местного самоупраления,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</si>
  <si>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13</t>
  </si>
  <si>
    <t>Прочая закупка товаров,работ,услуг для муниципальных нужд</t>
  </si>
  <si>
    <t>Штрафы по единому сельскохозяйственному налогу</t>
  </si>
  <si>
    <t xml:space="preserve"> 1 06 01030 10 2100 110</t>
  </si>
  <si>
    <t>1 06 06043 10 0000 110</t>
  </si>
  <si>
    <t xml:space="preserve"> 1 06 06033 10 1000 110</t>
  </si>
  <si>
    <t xml:space="preserve"> 1 06 06033 10 3000 110</t>
  </si>
  <si>
    <t>1 06 06043 10 1000 110</t>
  </si>
  <si>
    <t>1 06 06043 10 2100 110</t>
  </si>
  <si>
    <t>1 06 06043 10 3000 110</t>
  </si>
  <si>
    <t>Уплата налогов,сборов и иных платежей</t>
  </si>
  <si>
    <t>850</t>
  </si>
  <si>
    <t>12</t>
  </si>
  <si>
    <t>120</t>
  </si>
  <si>
    <t>Мероприятия в области строительства и архитектуры</t>
  </si>
  <si>
    <t>Неналоговые доходы</t>
  </si>
  <si>
    <t>030</t>
  </si>
  <si>
    <t>91 1 11 90110</t>
  </si>
  <si>
    <t>91 1 11 90000</t>
  </si>
  <si>
    <t>831</t>
  </si>
  <si>
    <t>Исполнение суд.актов РФ и мир.соглаш по возмещ.вреда</t>
  </si>
  <si>
    <t>91 3 14 90150</t>
  </si>
  <si>
    <t>240</t>
  </si>
  <si>
    <t>91 7 10 90130</t>
  </si>
  <si>
    <t>91 7 11 90130</t>
  </si>
  <si>
    <t>Главного администратора доходов</t>
  </si>
  <si>
    <t>91 3 1590130</t>
  </si>
  <si>
    <t>1 01 02020 01 2100 110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</si>
  <si>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</si>
  <si>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 xml:space="preserve"> 1 16 33050 10 6000 140</t>
  </si>
  <si>
    <t>Исполнение судебных актов РФ и мировых судей в результате незаконных дествий гос органа</t>
  </si>
  <si>
    <t>Муниципальный дорожный фонд МО "Гаханское"</t>
  </si>
  <si>
    <t>Доходы бюджета МО "Гаханское" за 2018 год  по кодам видов доходов,КОСГУ,относящихся к доходам бюджета</t>
  </si>
  <si>
    <t>1 06 0103010 5000 110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</si>
  <si>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</si>
  <si>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1 11 05035 10 0000 120 </t>
  </si>
  <si>
    <t>1 17 05050 10 0000 180</t>
  </si>
  <si>
    <t>Прочие межбюджетные трансферты, передаваемые бюджетам сельских поселений</t>
  </si>
  <si>
    <t>Организация и содержание мест захоронения</t>
  </si>
  <si>
    <t>91 4 0490200</t>
  </si>
  <si>
    <t>Благоустройтво сельских поселений</t>
  </si>
  <si>
    <t>ОБЕСПЕЧЕНИЕ ПРОВЕДЕНИЯ ВЫБОРОВ И РЕФЕРЕНДУМОВ</t>
  </si>
  <si>
    <t>О7</t>
  </si>
  <si>
    <t>91 1 14 90140</t>
  </si>
  <si>
    <t>специальные расходы</t>
  </si>
  <si>
    <t xml:space="preserve">Расходы на подготовку и проведение выборов главы МО </t>
  </si>
  <si>
    <t xml:space="preserve">Расходы на подготовку и проведение выборов депутатов думы МО </t>
  </si>
  <si>
    <t>880</t>
  </si>
  <si>
    <t xml:space="preserve">Общеэкономические вопросы </t>
  </si>
  <si>
    <t>91 2 01 73110</t>
  </si>
  <si>
    <t>Приложение 3</t>
  </si>
  <si>
    <t>Приложение 4</t>
  </si>
  <si>
    <t>Приложение 2</t>
  </si>
  <si>
    <t>к проекту решения Думы МО "Гаханское" от ______2020 №__ "Об исполнении бюджета муниципального обазования "Гаханское" за  2019 год"</t>
  </si>
  <si>
    <t>Ведомственная структура расходов бюджета  МО "Гаханское" за  2019 год</t>
  </si>
  <si>
    <t>91 1 12 90120</t>
  </si>
  <si>
    <t>91 1 12 90 120</t>
  </si>
  <si>
    <t>91 1 13 90130</t>
  </si>
  <si>
    <t>91 2 06 73150</t>
  </si>
  <si>
    <t>Национальная безопасность и правоохранительная деятельность</t>
  </si>
  <si>
    <t>Муниципальная целевая программа "Обеспечение пожарной безопасности в границах МО "Гаханское" на 2017-2019 гг."</t>
  </si>
  <si>
    <t>91 8 70 00000</t>
  </si>
  <si>
    <t>О9</t>
  </si>
  <si>
    <t>91 8 75 90280</t>
  </si>
  <si>
    <t>Национальная экономика</t>
  </si>
  <si>
    <t>91 0 00 00000</t>
  </si>
  <si>
    <t xml:space="preserve">Жилищно-коммунальное хозяйство </t>
  </si>
  <si>
    <t>91 5 05 90230</t>
  </si>
  <si>
    <t>Капитальные вложения в объекты государсивенной (муниципальной) собственности</t>
  </si>
  <si>
    <t xml:space="preserve">О2 </t>
  </si>
  <si>
    <t xml:space="preserve">91 5 05 90230 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</si>
  <si>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</si>
  <si>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</si>
  <si>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</si>
  <si>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</si>
  <si>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</si>
  <si>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91 5 05 S2500</t>
  </si>
  <si>
    <t>Реализация мероприятий по приобретению специализированной техники для водоснабжения населения</t>
  </si>
  <si>
    <t>Прочие мероприятия по благоустройству городских округов и поселений</t>
  </si>
  <si>
    <t>91 4 05 90190</t>
  </si>
  <si>
    <t>91 4 04 S2370</t>
  </si>
  <si>
    <t>Закупка товаров, работ, услуг для муниципальных нужд</t>
  </si>
  <si>
    <t>Мероприятия на реализацию перечня проектов народных инициатив (прочие мероприятия по благоустройству)</t>
  </si>
  <si>
    <t>УЛИЧНОЕ ОСВЕЩЕНИЕ</t>
  </si>
  <si>
    <t>91 4 04 90190</t>
  </si>
  <si>
    <t>Мероприятия на реализацию перечня проектов народных инициатив (уличное освещение)</t>
  </si>
  <si>
    <t>91 4 05 90200</t>
  </si>
  <si>
    <t>Муниципальная целевая программа "Формирование современной городской среды МО "Гаханское" на 2018-2024 годы</t>
  </si>
  <si>
    <t>91 7 06 90220</t>
  </si>
  <si>
    <t>91 4 F2 55551</t>
  </si>
  <si>
    <t>Поддержка муниципальных программ формирования современной городской среды</t>
  </si>
  <si>
    <t>91 8 09 90140</t>
  </si>
  <si>
    <t>91 8 09 90240</t>
  </si>
  <si>
    <t>540</t>
  </si>
  <si>
    <t>500</t>
  </si>
  <si>
    <t>Муниципальная целевая программа "Профилактика правонарушений на территории муниципального образования "Гаханское" на 2017 -2022 годы</t>
  </si>
  <si>
    <t>91 8 77 90282</t>
  </si>
  <si>
    <t>Проведение мероприятий, направленных на повышение доверия граждан к правоохранительным органам, усиление борьбы с незаконным оборотом наркотиков, профилактика правонарушений в среде несовершеннолетних и молодежи</t>
  </si>
  <si>
    <t>Субсидии бюджетам сельских поселений на реализацию мероприятий по устойчивому развитию сельских территорий</t>
  </si>
  <si>
    <t>91 Б 03 L5678</t>
  </si>
  <si>
    <t>Иные закупки товаров, работ, услуг для муниципальных нужд</t>
  </si>
  <si>
    <t>Мероприятия на реализацию перечня проектов народных инициатив</t>
  </si>
  <si>
    <t>91 7 10 S2370</t>
  </si>
  <si>
    <t xml:space="preserve">91 7 10 S2370 </t>
  </si>
  <si>
    <t>Обеспечение досуговой деятельности</t>
  </si>
  <si>
    <t>91 7 00 00000</t>
  </si>
  <si>
    <t>Итого</t>
  </si>
  <si>
    <t>Расходы бюджета по разделам,подразделам классификации расходов бюджета МО "Гаханское" за  2019 год</t>
  </si>
  <si>
    <t xml:space="preserve"> дефицита  бюджета муниципального образования "Гаханское"  за 2019 год по кодам классификации источников финансирования дефицитов бюджетов</t>
  </si>
  <si>
    <t>Пеня по налогу на имущество физических лиц,взимаемый по ставкам,применяемым к объектам налогообложения,расположенным в границах поселений</t>
  </si>
  <si>
    <t>Прочие неналоговые доходы</t>
  </si>
  <si>
    <t xml:space="preserve"> 2 02 15001 10 0000 150</t>
  </si>
  <si>
    <t xml:space="preserve"> 2 02 35118 10 0000 150</t>
  </si>
  <si>
    <t xml:space="preserve"> 2 02 30024 10 0000 150</t>
  </si>
  <si>
    <t xml:space="preserve"> 2 02 30000 00 0000 150</t>
  </si>
  <si>
    <t>2 02 29999 10 0000 150</t>
  </si>
  <si>
    <t>2 02 49999 10 0000 150</t>
  </si>
  <si>
    <t>2 02 25567 10 0000 150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</si>
  <si>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</si>
  <si>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2 02 25555 10 0000 150</t>
  </si>
  <si>
    <t>Иные межбюджетные трансферты</t>
  </si>
  <si>
    <t>2 02 40000 00 0000 150</t>
  </si>
  <si>
    <t xml:space="preserve"> 2 02 02000 00 0000 150</t>
  </si>
  <si>
    <t xml:space="preserve"> 2 02 10000 00 0000 150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</si>
  <si>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</si>
  <si>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 xml:space="preserve"> 1 16 21050 10 6000 140</t>
  </si>
  <si>
    <t xml:space="preserve"> 1 10 00000 00 0000 000</t>
  </si>
  <si>
    <t xml:space="preserve"> 1 06 06033 10 2100 110</t>
  </si>
  <si>
    <t xml:space="preserve"> 1 05 03010 01 3000 110</t>
  </si>
  <si>
    <t xml:space="preserve"> 1 05 03010 01 2100 110</t>
  </si>
  <si>
    <t xml:space="preserve"> 1 05 03010 01 1000 110</t>
  </si>
  <si>
    <t>Пени по единому сельскохозяйственному налогу</t>
  </si>
  <si>
    <t>1 03 02261 01 0000 110</t>
  </si>
  <si>
    <t xml:space="preserve"> 1 03 02251 01 0000 110</t>
  </si>
  <si>
    <t>1 03 02241 01 0000 110</t>
  </si>
  <si>
    <t xml:space="preserve"> 1 03 02231 01 0000 110</t>
  </si>
  <si>
    <t>1 01 02030 01 2100 110</t>
  </si>
  <si>
    <t>1 01 02020 01 3000 110</t>
  </si>
  <si>
    <t>1 01 02010 01 4000 110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</si>
  <si>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</si>
  <si>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</si>
  <si>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</si>
  <si>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</si>
  <si>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 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</si>
  <si>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</si>
  <si>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</si>
  <si>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</si>
  <si>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</si>
  <si>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</si>
  <si>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</si>
  <si>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 xml:space="preserve"> 
Коммунальное хозяйство</t>
  </si>
  <si>
    <t>Благоустройство</t>
  </si>
  <si>
    <t>МЕЖБЮДЖЕТНЫЕ ТРАНСФЕРТЫ ОБЩЕГО ХАРАКТЕРА БЮДЖЕТАМ БЮДЖЕТНОЙ СИСТЕМЫ РОССИЙСКОЙ ФЕДЕРАЦИИ</t>
  </si>
  <si>
    <t>91 5 05 00000</t>
  </si>
  <si>
    <t>91 2 02 00000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</si>
</sst>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6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Courier New"/>
      <family val="3"/>
    </font>
    <font>
      <b/>
      <sz val="12"/>
      <color indexed="8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49" fontId="8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2" fontId="5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33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1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172" fontId="12" fillId="0" borderId="23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2" fontId="11" fillId="33" borderId="23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172" fontId="11" fillId="0" borderId="2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2" fontId="12" fillId="0" borderId="25" xfId="0" applyNumberFormat="1" applyFont="1" applyBorder="1" applyAlignment="1">
      <alignment horizontal="center"/>
    </xf>
    <xf numFmtId="2" fontId="12" fillId="33" borderId="23" xfId="0" applyNumberFormat="1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wrapText="1"/>
    </xf>
    <xf numFmtId="2" fontId="13" fillId="0" borderId="3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49" fontId="14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wrapText="1"/>
    </xf>
    <xf numFmtId="0" fontId="13" fillId="0" borderId="33" xfId="0" applyFont="1" applyBorder="1" applyAlignment="1">
      <alignment horizontal="center" wrapText="1"/>
    </xf>
    <xf numFmtId="2" fontId="13" fillId="0" borderId="25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35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62" fillId="0" borderId="0" xfId="0" applyFont="1" applyAlignment="1">
      <alignment/>
    </xf>
    <xf numFmtId="2" fontId="8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8" fillId="33" borderId="24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7" fillId="33" borderId="0" xfId="0" applyFont="1" applyFill="1" applyAlignment="1">
      <alignment horizontal="right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/>
    </xf>
    <xf numFmtId="0" fontId="9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8" fillId="0" borderId="40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7" fillId="33" borderId="0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0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6" fillId="0" borderId="17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 wrapText="1"/>
    </xf>
    <xf numFmtId="49" fontId="8" fillId="0" borderId="49" xfId="0" applyNumberFormat="1" applyFont="1" applyBorder="1" applyAlignment="1">
      <alignment horizontal="center" wrapText="1"/>
    </xf>
    <xf numFmtId="0" fontId="12" fillId="0" borderId="48" xfId="0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0" fontId="37" fillId="0" borderId="22" xfId="0" applyFont="1" applyBorder="1" applyAlignment="1">
      <alignment horizontal="center" wrapText="1"/>
    </xf>
    <xf numFmtId="2" fontId="63" fillId="0" borderId="23" xfId="0" applyNumberFormat="1" applyFont="1" applyBorder="1" applyAlignment="1">
      <alignment horizontal="center"/>
    </xf>
    <xf numFmtId="0" fontId="12" fillId="34" borderId="22" xfId="0" applyFont="1" applyFill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8" fillId="0" borderId="22" xfId="0" applyFont="1" applyBorder="1" applyAlignment="1">
      <alignment horizontal="center"/>
    </xf>
    <xf numFmtId="2" fontId="38" fillId="0" borderId="23" xfId="0" applyNumberFormat="1" applyFont="1" applyBorder="1" applyAlignment="1">
      <alignment horizontal="center"/>
    </xf>
    <xf numFmtId="0" fontId="40" fillId="0" borderId="22" xfId="0" applyFont="1" applyBorder="1" applyAlignment="1">
      <alignment horizontal="center" wrapText="1"/>
    </xf>
    <xf numFmtId="0" fontId="41" fillId="0" borderId="23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64" fillId="0" borderId="11" xfId="0" applyFont="1" applyBorder="1" applyAlignment="1">
      <alignment/>
    </xf>
    <xf numFmtId="0" fontId="64" fillId="0" borderId="11" xfId="0" applyFont="1" applyBorder="1" applyAlignment="1">
      <alignment wrapText="1"/>
    </xf>
    <xf numFmtId="0" fontId="65" fillId="0" borderId="0" xfId="0" applyFont="1" applyAlignment="1">
      <alignment/>
    </xf>
    <xf numFmtId="0" fontId="65" fillId="0" borderId="11" xfId="0" applyFont="1" applyBorder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0" fontId="65" fillId="0" borderId="0" xfId="0" applyFont="1" applyAlignment="1">
      <alignment wrapText="1"/>
    </xf>
    <xf numFmtId="2" fontId="14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45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85;&#1072;&#1083;&#1080;&#1079;%20&#1082;%20&#1084;&#1077;&#1089;.&#1086;&#1090;&#1095;&#1077;&#1090;&#1091;%200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7\&#1040;&#1053;&#1040;&#1051;&#1048;&#1047;%20&#1087;&#1086;%20&#1080;&#1089;&#1087;.&#1073;&#1102;&#1076;&#1078;&#1077;&#1090;&#1072;%2001.04.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4;&#1077;&#1089;&#1103;&#1095;&#1085;&#1099;&#1081;%20&#1086;&#1090;&#1095;&#1077;&#1090;\2013%20&#1075;\01012014\&#1040;&#1053;&#1040;&#1051;&#1048;&#1047;%20&#1087;&#1086;%20&#1080;&#1089;&#1087;.&#1073;&#1102;&#1076;&#1078;&#1077;&#1090;&#1072;%2001.01.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user\Desktop\&#1060;&#1054;\&#1041;&#1059;&#1061;&#1043;&#1040;&#1058;&#1045;&#1056;\&#1084;&#1077;&#1089;.&#1086;&#1090;&#1095;&#1077;&#1090;&#1099;\2016\&#1044;&#1045;&#1050;&#1040;&#1041;&#1056;&#1068;\&#1040;&#1085;&#1072;&#1083;&#1080;&#1079;%20&#1085;&#1072;%2001.01.201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  <sheetDataSet>
      <sheetData sheetId="0">
        <row r="42">
          <cell r="B42" t="str">
            <v>Единый сельскохоз.налог (за налог.пер., истекшие до 1 января 2011 года)</v>
          </cell>
        </row>
        <row r="43">
          <cell r="B43" t="str">
            <v>Единый сельскохоз.налог (за налог.пер., истекшие до 1 января 2011 года)</v>
          </cell>
        </row>
        <row r="110">
          <cell r="B110" t="str">
            <v>Субвенции бюджетам поселений на выполнение передаваемых полномочий субъектов Российской Федерации</v>
          </cell>
        </row>
        <row r="118">
          <cell r="B118" t="str">
            <v>Возврат остатков субсидий, субвенций и иных межбюджетных трансфертов, имеющих целевое назначение, прошлых лет из бюджетов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тура"/>
      <sheetName val="исправл."/>
    </sheetNames>
    <sheetDataSet>
      <sheetData sheetId="1">
        <row r="387">
          <cell r="A387" t="str">
            <v>Общеэкономические вопросы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.без остатков704789,83"/>
      <sheetName val="культура"/>
      <sheetName val="исправл."/>
    </sheetNames>
    <sheetDataSet>
      <sheetData sheetId="0">
        <row r="113">
          <cell r="A113" t="str">
            <v>Закупка товаров, работ,услуг для муниципальных нужд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ьура"/>
      <sheetName val="Лист3 (3)"/>
      <sheetName val="Лист3 (2)"/>
      <sheetName val="Лист1"/>
      <sheetName val="Лист2"/>
      <sheetName val="Лист3"/>
    </sheetNames>
    <sheetDataSet>
      <sheetData sheetId="2">
        <row r="91">
          <cell r="D91" t="str">
            <v>91 2 02 51180</v>
          </cell>
        </row>
        <row r="93">
          <cell r="D93" t="str">
            <v>91 2 02 51180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2"/>
  <sheetViews>
    <sheetView zoomScalePageLayoutView="0" workbookViewId="0" topLeftCell="A131">
      <selection activeCell="H116" sqref="H116"/>
    </sheetView>
  </sheetViews>
  <sheetFormatPr defaultColWidth="9.00390625" defaultRowHeight="12.75"/>
  <cols>
    <col min="1" max="1" width="73.125" style="0" customWidth="1"/>
    <col min="2" max="2" width="8.75390625" style="0" customWidth="1"/>
    <col min="3" max="3" width="12.375" style="0" customWidth="1"/>
    <col min="4" max="4" width="18.25390625" style="0" customWidth="1"/>
    <col min="5" max="5" width="11.875" style="0" customWidth="1"/>
    <col min="6" max="6" width="16.00390625" style="0" customWidth="1"/>
    <col min="8" max="9" width="10.75390625" style="0" bestFit="1" customWidth="1"/>
  </cols>
  <sheetData>
    <row r="1" spans="1:23" ht="15.75">
      <c r="A1" s="9"/>
      <c r="B1" s="9"/>
      <c r="C1" s="9"/>
      <c r="D1" s="133" t="s">
        <v>216</v>
      </c>
      <c r="E1" s="133"/>
      <c r="F1" s="133"/>
      <c r="W1" s="2">
        <v>2000</v>
      </c>
    </row>
    <row r="2" spans="1:6" ht="68.25" customHeight="1">
      <c r="A2" s="9"/>
      <c r="B2" s="9"/>
      <c r="C2" s="9"/>
      <c r="D2" s="134" t="str">
        <f>приложение1!B2</f>
        <v>к проекту решения Думы МО "Гаханское" от ______2020 №__ "Об исполнении бюджета муниципального обазования "Гаханское" за  2019 год"</v>
      </c>
      <c r="E2" s="134"/>
      <c r="F2" s="134"/>
    </row>
    <row r="3" spans="1:7" ht="32.25" customHeight="1">
      <c r="A3" s="135" t="s">
        <v>219</v>
      </c>
      <c r="B3" s="135"/>
      <c r="C3" s="135"/>
      <c r="D3" s="135"/>
      <c r="E3" s="135"/>
      <c r="F3" s="136"/>
      <c r="G3" s="122"/>
    </row>
    <row r="4" spans="1:7" ht="15.75" customHeight="1" thickBot="1">
      <c r="A4" s="71"/>
      <c r="B4" s="71"/>
      <c r="C4" s="71"/>
      <c r="D4" s="71"/>
      <c r="E4" s="71"/>
      <c r="F4" s="71"/>
      <c r="G4" s="122"/>
    </row>
    <row r="5" spans="1:7" ht="15.75">
      <c r="A5" s="72"/>
      <c r="B5" s="132"/>
      <c r="C5" s="132"/>
      <c r="D5" s="132"/>
      <c r="E5" s="132"/>
      <c r="F5" s="130" t="s">
        <v>134</v>
      </c>
      <c r="G5" s="9"/>
    </row>
    <row r="6" spans="1:7" ht="48.75" customHeight="1">
      <c r="A6" s="73" t="s">
        <v>12</v>
      </c>
      <c r="B6" s="74" t="s">
        <v>107</v>
      </c>
      <c r="C6" s="74" t="s">
        <v>108</v>
      </c>
      <c r="D6" s="74" t="s">
        <v>109</v>
      </c>
      <c r="E6" s="75" t="s">
        <v>110</v>
      </c>
      <c r="F6" s="131"/>
      <c r="G6" s="9"/>
    </row>
    <row r="7" spans="1:8" ht="15.75">
      <c r="A7" s="76" t="s">
        <v>0</v>
      </c>
      <c r="B7" s="77" t="s">
        <v>1</v>
      </c>
      <c r="C7" s="77" t="s">
        <v>2</v>
      </c>
      <c r="D7" s="77" t="str">
        <f>D8</f>
        <v>91 1 11 90000</v>
      </c>
      <c r="E7" s="18"/>
      <c r="F7" s="78">
        <f>F8+F13+F28+F31</f>
        <v>4248809.7</v>
      </c>
      <c r="G7" s="9"/>
      <c r="H7" s="11"/>
    </row>
    <row r="8" spans="1:7" ht="31.5">
      <c r="A8" s="76" t="s">
        <v>50</v>
      </c>
      <c r="B8" s="77" t="s">
        <v>1</v>
      </c>
      <c r="C8" s="77" t="s">
        <v>13</v>
      </c>
      <c r="D8" s="77" t="str">
        <f>D9</f>
        <v>91 1 11 90000</v>
      </c>
      <c r="E8" s="84"/>
      <c r="F8" s="78">
        <f>F9</f>
        <v>1213340.35</v>
      </c>
      <c r="G8" s="9"/>
    </row>
    <row r="9" spans="1:7" ht="45.75">
      <c r="A9" s="79" t="s">
        <v>51</v>
      </c>
      <c r="B9" s="80" t="s">
        <v>1</v>
      </c>
      <c r="C9" s="80" t="s">
        <v>13</v>
      </c>
      <c r="D9" s="80" t="s">
        <v>183</v>
      </c>
      <c r="E9" s="83"/>
      <c r="F9" s="82">
        <f>F10</f>
        <v>1213340.35</v>
      </c>
      <c r="G9" s="9"/>
    </row>
    <row r="10" spans="1:7" ht="15.75">
      <c r="A10" s="79" t="s">
        <v>52</v>
      </c>
      <c r="B10" s="80" t="s">
        <v>1</v>
      </c>
      <c r="C10" s="80" t="s">
        <v>13</v>
      </c>
      <c r="D10" s="80" t="str">
        <f>D11</f>
        <v>91 1 11 90110</v>
      </c>
      <c r="E10" s="83"/>
      <c r="F10" s="82">
        <f>F11</f>
        <v>1213340.35</v>
      </c>
      <c r="G10" s="9"/>
    </row>
    <row r="11" spans="1:7" ht="64.5" customHeight="1">
      <c r="A11" s="79" t="s">
        <v>111</v>
      </c>
      <c r="B11" s="80" t="s">
        <v>1</v>
      </c>
      <c r="C11" s="80" t="s">
        <v>13</v>
      </c>
      <c r="D11" s="80" t="str">
        <f>D12</f>
        <v>91 1 11 90110</v>
      </c>
      <c r="E11" s="83" t="s">
        <v>114</v>
      </c>
      <c r="F11" s="82">
        <f>F12</f>
        <v>1213340.35</v>
      </c>
      <c r="G11" s="9"/>
    </row>
    <row r="12" spans="1:7" ht="15.75">
      <c r="A12" s="79" t="s">
        <v>112</v>
      </c>
      <c r="B12" s="80" t="s">
        <v>1</v>
      </c>
      <c r="C12" s="80" t="s">
        <v>13</v>
      </c>
      <c r="D12" s="80" t="s">
        <v>182</v>
      </c>
      <c r="E12" s="83" t="s">
        <v>178</v>
      </c>
      <c r="F12" s="82">
        <f>1213340.35</f>
        <v>1213340.35</v>
      </c>
      <c r="G12" s="9"/>
    </row>
    <row r="13" spans="1:7" ht="47.25">
      <c r="A13" s="76" t="s">
        <v>4</v>
      </c>
      <c r="B13" s="77" t="s">
        <v>1</v>
      </c>
      <c r="C13" s="77" t="s">
        <v>5</v>
      </c>
      <c r="D13" s="77" t="s">
        <v>220</v>
      </c>
      <c r="E13" s="84"/>
      <c r="F13" s="78">
        <f>F14</f>
        <v>3035469.35</v>
      </c>
      <c r="G13" s="9"/>
    </row>
    <row r="14" spans="1:7" ht="45.75">
      <c r="A14" s="79" t="s">
        <v>113</v>
      </c>
      <c r="B14" s="80" t="s">
        <v>1</v>
      </c>
      <c r="C14" s="80" t="s">
        <v>5</v>
      </c>
      <c r="D14" s="80" t="str">
        <f>D15</f>
        <v>91 1 12 90 120</v>
      </c>
      <c r="E14" s="83"/>
      <c r="F14" s="82">
        <f>F15</f>
        <v>3035469.35</v>
      </c>
      <c r="G14" s="9"/>
    </row>
    <row r="15" spans="1:8" ht="70.5" customHeight="1">
      <c r="A15" s="79" t="s">
        <v>111</v>
      </c>
      <c r="B15" s="80" t="s">
        <v>1</v>
      </c>
      <c r="C15" s="80" t="s">
        <v>5</v>
      </c>
      <c r="D15" s="80" t="s">
        <v>221</v>
      </c>
      <c r="E15" s="83" t="s">
        <v>114</v>
      </c>
      <c r="F15" s="82">
        <f>F16+F17+F21+F22</f>
        <v>3035469.35</v>
      </c>
      <c r="G15" s="9"/>
      <c r="H15" s="11"/>
    </row>
    <row r="16" spans="1:7" ht="15.75">
      <c r="A16" s="79" t="s">
        <v>112</v>
      </c>
      <c r="B16" s="80" t="s">
        <v>1</v>
      </c>
      <c r="C16" s="80" t="s">
        <v>5</v>
      </c>
      <c r="D16" s="80" t="str">
        <f aca="true" t="shared" si="0" ref="D16:D21">D15</f>
        <v>91 1 12 90 120</v>
      </c>
      <c r="E16" s="83" t="s">
        <v>178</v>
      </c>
      <c r="F16" s="82">
        <f>2309145.18</f>
        <v>2309145.18</v>
      </c>
      <c r="G16" s="9"/>
    </row>
    <row r="17" spans="1:7" ht="33.75" customHeight="1">
      <c r="A17" s="79" t="str">
        <f>'[3]исправл.без остатков704789,83'!$A$113</f>
        <v>Закупка товаров, работ,услуг для муниципальных нужд</v>
      </c>
      <c r="B17" s="80" t="s">
        <v>1</v>
      </c>
      <c r="C17" s="80" t="s">
        <v>5</v>
      </c>
      <c r="D17" s="80" t="str">
        <f t="shared" si="0"/>
        <v>91 1 12 90 120</v>
      </c>
      <c r="E17" s="83" t="s">
        <v>104</v>
      </c>
      <c r="F17" s="82">
        <f>F18</f>
        <v>715622.52</v>
      </c>
      <c r="G17" s="9"/>
    </row>
    <row r="18" spans="1:7" ht="30.75">
      <c r="A18" s="79" t="s">
        <v>115</v>
      </c>
      <c r="B18" s="80" t="s">
        <v>1</v>
      </c>
      <c r="C18" s="80" t="s">
        <v>5</v>
      </c>
      <c r="D18" s="80" t="str">
        <f t="shared" si="0"/>
        <v>91 1 12 90 120</v>
      </c>
      <c r="E18" s="83" t="s">
        <v>187</v>
      </c>
      <c r="F18" s="82">
        <f>F19+F20</f>
        <v>715622.52</v>
      </c>
      <c r="G18" s="9"/>
    </row>
    <row r="19" spans="1:7" ht="30.75">
      <c r="A19" s="79" t="s">
        <v>116</v>
      </c>
      <c r="B19" s="80" t="s">
        <v>1</v>
      </c>
      <c r="C19" s="80" t="s">
        <v>5</v>
      </c>
      <c r="D19" s="80" t="str">
        <f t="shared" si="0"/>
        <v>91 1 12 90 120</v>
      </c>
      <c r="E19" s="83" t="s">
        <v>101</v>
      </c>
      <c r="F19" s="82">
        <f>143519</f>
        <v>143519</v>
      </c>
      <c r="G19" s="9"/>
    </row>
    <row r="20" spans="1:7" ht="15.75">
      <c r="A20" s="79" t="s">
        <v>117</v>
      </c>
      <c r="B20" s="80" t="s">
        <v>1</v>
      </c>
      <c r="C20" s="80" t="s">
        <v>5</v>
      </c>
      <c r="D20" s="80" t="str">
        <f t="shared" si="0"/>
        <v>91 1 12 90 120</v>
      </c>
      <c r="E20" s="83" t="s">
        <v>102</v>
      </c>
      <c r="F20" s="82">
        <f>572103.52</f>
        <v>572103.52</v>
      </c>
      <c r="G20" s="9"/>
    </row>
    <row r="21" spans="1:7" ht="15.75">
      <c r="A21" s="79" t="s">
        <v>185</v>
      </c>
      <c r="B21" s="80" t="s">
        <v>1</v>
      </c>
      <c r="C21" s="80" t="s">
        <v>5</v>
      </c>
      <c r="D21" s="80" t="str">
        <f t="shared" si="0"/>
        <v>91 1 12 90 120</v>
      </c>
      <c r="E21" s="83" t="s">
        <v>184</v>
      </c>
      <c r="F21" s="82">
        <v>0</v>
      </c>
      <c r="G21" s="9"/>
    </row>
    <row r="22" spans="1:7" ht="15.75">
      <c r="A22" s="79" t="s">
        <v>118</v>
      </c>
      <c r="B22" s="80" t="s">
        <v>1</v>
      </c>
      <c r="C22" s="80" t="s">
        <v>5</v>
      </c>
      <c r="D22" s="80" t="str">
        <f>D20</f>
        <v>91 1 12 90 120</v>
      </c>
      <c r="E22" s="83" t="s">
        <v>176</v>
      </c>
      <c r="F22" s="82">
        <f>10701.65</f>
        <v>10701.65</v>
      </c>
      <c r="G22" s="9"/>
    </row>
    <row r="23" spans="1:7" ht="21.75" customHeight="1" hidden="1">
      <c r="A23" s="76" t="s">
        <v>206</v>
      </c>
      <c r="B23" s="80" t="s">
        <v>1</v>
      </c>
      <c r="C23" s="80" t="s">
        <v>207</v>
      </c>
      <c r="D23" s="80" t="s">
        <v>208</v>
      </c>
      <c r="E23" s="83"/>
      <c r="F23" s="78">
        <f>F24+F26</f>
        <v>0</v>
      </c>
      <c r="G23" s="9"/>
    </row>
    <row r="24" spans="1:7" ht="15.75" hidden="1">
      <c r="A24" s="79" t="s">
        <v>210</v>
      </c>
      <c r="B24" s="80" t="s">
        <v>1</v>
      </c>
      <c r="C24" s="80" t="s">
        <v>207</v>
      </c>
      <c r="D24" s="80" t="s">
        <v>208</v>
      </c>
      <c r="E24" s="83"/>
      <c r="F24" s="82">
        <f>F25</f>
        <v>0</v>
      </c>
      <c r="G24" s="9"/>
    </row>
    <row r="25" spans="1:7" ht="15.75" hidden="1">
      <c r="A25" s="79" t="s">
        <v>209</v>
      </c>
      <c r="B25" s="80" t="s">
        <v>1</v>
      </c>
      <c r="C25" s="80" t="s">
        <v>207</v>
      </c>
      <c r="D25" s="80" t="s">
        <v>208</v>
      </c>
      <c r="E25" s="83" t="s">
        <v>212</v>
      </c>
      <c r="F25" s="82">
        <f>0</f>
        <v>0</v>
      </c>
      <c r="G25" s="9"/>
    </row>
    <row r="26" spans="1:7" ht="19.5" customHeight="1" hidden="1">
      <c r="A26" s="79" t="s">
        <v>211</v>
      </c>
      <c r="B26" s="80" t="s">
        <v>1</v>
      </c>
      <c r="C26" s="80" t="s">
        <v>207</v>
      </c>
      <c r="D26" s="80" t="s">
        <v>208</v>
      </c>
      <c r="E26" s="83"/>
      <c r="F26" s="82">
        <f>F27</f>
        <v>0</v>
      </c>
      <c r="G26" s="9"/>
    </row>
    <row r="27" spans="1:7" ht="19.5" customHeight="1" hidden="1">
      <c r="A27" s="79" t="str">
        <f>A25</f>
        <v>специальные расходы</v>
      </c>
      <c r="B27" s="80" t="s">
        <v>1</v>
      </c>
      <c r="C27" s="80" t="s">
        <v>207</v>
      </c>
      <c r="D27" s="80" t="s">
        <v>208</v>
      </c>
      <c r="E27" s="83" t="s">
        <v>212</v>
      </c>
      <c r="F27" s="82">
        <v>0</v>
      </c>
      <c r="G27" s="9"/>
    </row>
    <row r="28" spans="1:7" ht="21" customHeight="1">
      <c r="A28" s="76" t="s">
        <v>60</v>
      </c>
      <c r="B28" s="77" t="s">
        <v>1</v>
      </c>
      <c r="C28" s="77">
        <v>11</v>
      </c>
      <c r="D28" s="77" t="str">
        <f>D29</f>
        <v>91 1 13 90130</v>
      </c>
      <c r="E28" s="18"/>
      <c r="F28" s="78">
        <v>0</v>
      </c>
      <c r="G28" s="9"/>
    </row>
    <row r="29" spans="1:7" ht="18.75" customHeight="1">
      <c r="A29" s="79" t="s">
        <v>88</v>
      </c>
      <c r="B29" s="80" t="s">
        <v>1</v>
      </c>
      <c r="C29" s="80">
        <v>11</v>
      </c>
      <c r="D29" s="80" t="str">
        <f>D30</f>
        <v>91 1 13 90130</v>
      </c>
      <c r="E29" s="83"/>
      <c r="F29" s="82">
        <v>0</v>
      </c>
      <c r="G29" s="9"/>
    </row>
    <row r="30" spans="1:7" ht="21" customHeight="1">
      <c r="A30" s="79" t="s">
        <v>119</v>
      </c>
      <c r="B30" s="80" t="s">
        <v>1</v>
      </c>
      <c r="C30" s="80">
        <v>11</v>
      </c>
      <c r="D30" s="80" t="s">
        <v>222</v>
      </c>
      <c r="E30" s="83" t="s">
        <v>120</v>
      </c>
      <c r="F30" s="82">
        <f>0</f>
        <v>0</v>
      </c>
      <c r="G30" s="9"/>
    </row>
    <row r="31" spans="1:7" ht="78.75" customHeight="1">
      <c r="A31" s="76" t="s">
        <v>164</v>
      </c>
      <c r="B31" s="18" t="s">
        <v>1</v>
      </c>
      <c r="C31" s="18" t="s">
        <v>165</v>
      </c>
      <c r="D31" s="18" t="s">
        <v>223</v>
      </c>
      <c r="E31" s="18"/>
      <c r="F31" s="78">
        <f>F33</f>
        <v>0</v>
      </c>
      <c r="G31" s="9"/>
    </row>
    <row r="32" spans="1:7" ht="21" customHeight="1">
      <c r="A32" s="79" t="str">
        <f>A46</f>
        <v>Закупка товаров, работ,услуг для муниципальных нужд</v>
      </c>
      <c r="B32" s="83" t="s">
        <v>1</v>
      </c>
      <c r="C32" s="83" t="s">
        <v>165</v>
      </c>
      <c r="D32" s="83" t="s">
        <v>223</v>
      </c>
      <c r="E32" s="83" t="s">
        <v>104</v>
      </c>
      <c r="F32" s="82">
        <f>F33</f>
        <v>0</v>
      </c>
      <c r="G32" s="9"/>
    </row>
    <row r="33" spans="1:7" ht="34.5" customHeight="1">
      <c r="A33" s="79" t="str">
        <f>A41</f>
        <v>Закупка товаров, работ,услуг в целях формирования государственного  материального резерва</v>
      </c>
      <c r="B33" s="83" t="s">
        <v>1</v>
      </c>
      <c r="C33" s="83" t="s">
        <v>165</v>
      </c>
      <c r="D33" s="83" t="s">
        <v>223</v>
      </c>
      <c r="E33" s="83" t="s">
        <v>187</v>
      </c>
      <c r="F33" s="82">
        <f>F34</f>
        <v>0</v>
      </c>
      <c r="G33" s="9"/>
    </row>
    <row r="34" spans="1:7" ht="23.25" customHeight="1">
      <c r="A34" s="79" t="str">
        <f>A20</f>
        <v>Прочая закупка товаров,работ,услуг для государственных нужд</v>
      </c>
      <c r="B34" s="83" t="s">
        <v>1</v>
      </c>
      <c r="C34" s="83" t="s">
        <v>165</v>
      </c>
      <c r="D34" s="83" t="s">
        <v>223</v>
      </c>
      <c r="E34" s="83" t="s">
        <v>102</v>
      </c>
      <c r="F34" s="82">
        <f>0</f>
        <v>0</v>
      </c>
      <c r="G34" s="9"/>
    </row>
    <row r="35" spans="1:7" ht="15.75" customHeight="1">
      <c r="A35" s="76" t="s">
        <v>38</v>
      </c>
      <c r="B35" s="77" t="s">
        <v>13</v>
      </c>
      <c r="C35" s="77" t="s">
        <v>2</v>
      </c>
      <c r="D35" s="77" t="s">
        <v>319</v>
      </c>
      <c r="E35" s="18"/>
      <c r="F35" s="78">
        <f>F36</f>
        <v>115100</v>
      </c>
      <c r="G35" s="9"/>
    </row>
    <row r="36" spans="1:7" ht="21" customHeight="1">
      <c r="A36" s="76" t="s">
        <v>37</v>
      </c>
      <c r="B36" s="77" t="s">
        <v>13</v>
      </c>
      <c r="C36" s="77" t="s">
        <v>17</v>
      </c>
      <c r="D36" s="77" t="str">
        <f>D37</f>
        <v>91 2 02 51180</v>
      </c>
      <c r="E36" s="18"/>
      <c r="F36" s="78">
        <f>F38</f>
        <v>115100</v>
      </c>
      <c r="G36" s="9"/>
    </row>
    <row r="37" spans="1:7" ht="37.5" customHeight="1">
      <c r="A37" s="79" t="s">
        <v>53</v>
      </c>
      <c r="B37" s="80" t="s">
        <v>13</v>
      </c>
      <c r="C37" s="80" t="s">
        <v>17</v>
      </c>
      <c r="D37" s="80" t="str">
        <f>D38</f>
        <v>91 2 02 51180</v>
      </c>
      <c r="E37" s="83"/>
      <c r="F37" s="82">
        <f>F38</f>
        <v>115100</v>
      </c>
      <c r="G37" s="9"/>
    </row>
    <row r="38" spans="1:7" ht="64.5" customHeight="1">
      <c r="A38" s="79" t="s">
        <v>111</v>
      </c>
      <c r="B38" s="80" t="s">
        <v>13</v>
      </c>
      <c r="C38" s="80" t="s">
        <v>17</v>
      </c>
      <c r="D38" s="80" t="str">
        <f>'[4]Лист3 (2)'!$D$91</f>
        <v>91 2 02 51180</v>
      </c>
      <c r="E38" s="83" t="s">
        <v>114</v>
      </c>
      <c r="F38" s="82">
        <f>F39+F40</f>
        <v>115100</v>
      </c>
      <c r="G38" s="9"/>
    </row>
    <row r="39" spans="1:7" ht="15" customHeight="1">
      <c r="A39" s="79" t="s">
        <v>112</v>
      </c>
      <c r="B39" s="80" t="s">
        <v>13</v>
      </c>
      <c r="C39" s="80" t="s">
        <v>17</v>
      </c>
      <c r="D39" s="80" t="str">
        <f>'[4]Лист3 (2)'!$D$93</f>
        <v>91 2 02 51180</v>
      </c>
      <c r="E39" s="83" t="s">
        <v>178</v>
      </c>
      <c r="F39" s="82">
        <f>104650</f>
        <v>104650</v>
      </c>
      <c r="G39" s="9"/>
    </row>
    <row r="40" spans="1:7" ht="16.5" customHeight="1">
      <c r="A40" s="79" t="str">
        <f>'[3]исправл.без остатков704789,83'!$A$113</f>
        <v>Закупка товаров, работ,услуг для муниципальных нужд</v>
      </c>
      <c r="B40" s="80" t="s">
        <v>13</v>
      </c>
      <c r="C40" s="80" t="s">
        <v>17</v>
      </c>
      <c r="D40" s="80" t="str">
        <f>D39</f>
        <v>91 2 02 51180</v>
      </c>
      <c r="E40" s="83" t="s">
        <v>104</v>
      </c>
      <c r="F40" s="82">
        <f>F41</f>
        <v>10450</v>
      </c>
      <c r="G40" s="9"/>
    </row>
    <row r="41" spans="1:7" ht="33.75" customHeight="1">
      <c r="A41" s="79" t="s">
        <v>115</v>
      </c>
      <c r="B41" s="80" t="s">
        <v>13</v>
      </c>
      <c r="C41" s="80" t="s">
        <v>17</v>
      </c>
      <c r="D41" s="80" t="str">
        <f>D40</f>
        <v>91 2 02 51180</v>
      </c>
      <c r="E41" s="83" t="s">
        <v>187</v>
      </c>
      <c r="F41" s="82">
        <f>F42+F43</f>
        <v>10450</v>
      </c>
      <c r="G41" s="9"/>
    </row>
    <row r="42" spans="1:7" ht="29.25" customHeight="1">
      <c r="A42" s="79" t="s">
        <v>116</v>
      </c>
      <c r="B42" s="80" t="s">
        <v>13</v>
      </c>
      <c r="C42" s="80" t="s">
        <v>17</v>
      </c>
      <c r="D42" s="80" t="str">
        <f>D41</f>
        <v>91 2 02 51180</v>
      </c>
      <c r="E42" s="83" t="s">
        <v>101</v>
      </c>
      <c r="F42" s="82">
        <f>1750</f>
        <v>1750</v>
      </c>
      <c r="G42" s="9"/>
    </row>
    <row r="43" spans="1:7" ht="18.75" customHeight="1">
      <c r="A43" s="79" t="s">
        <v>117</v>
      </c>
      <c r="B43" s="80" t="s">
        <v>13</v>
      </c>
      <c r="C43" s="80" t="s">
        <v>17</v>
      </c>
      <c r="D43" s="80" t="str">
        <f>D42</f>
        <v>91 2 02 51180</v>
      </c>
      <c r="E43" s="83" t="s">
        <v>102</v>
      </c>
      <c r="F43" s="82">
        <f>8700</f>
        <v>8700</v>
      </c>
      <c r="G43" s="9"/>
    </row>
    <row r="44" spans="1:7" ht="32.25" customHeight="1">
      <c r="A44" s="76" t="s">
        <v>224</v>
      </c>
      <c r="B44" s="18" t="s">
        <v>17</v>
      </c>
      <c r="C44" s="18" t="s">
        <v>2</v>
      </c>
      <c r="D44" s="18" t="s">
        <v>226</v>
      </c>
      <c r="E44" s="77"/>
      <c r="F44" s="78">
        <f>F45+F49</f>
        <v>5620.01</v>
      </c>
      <c r="G44" s="9"/>
    </row>
    <row r="45" spans="1:7" ht="33.75" customHeight="1">
      <c r="A45" s="76" t="s">
        <v>225</v>
      </c>
      <c r="B45" s="18" t="s">
        <v>17</v>
      </c>
      <c r="C45" s="18" t="s">
        <v>227</v>
      </c>
      <c r="D45" s="18" t="s">
        <v>228</v>
      </c>
      <c r="E45" s="18"/>
      <c r="F45" s="78">
        <f>F46</f>
        <v>5620.01</v>
      </c>
      <c r="G45" s="9"/>
    </row>
    <row r="46" spans="1:7" ht="18.75" customHeight="1">
      <c r="A46" s="79" t="str">
        <f>A40</f>
        <v>Закупка товаров, работ,услуг для муниципальных нужд</v>
      </c>
      <c r="B46" s="83" t="s">
        <v>17</v>
      </c>
      <c r="C46" s="83" t="s">
        <v>227</v>
      </c>
      <c r="D46" s="83" t="s">
        <v>228</v>
      </c>
      <c r="E46" s="83" t="str">
        <f>E40</f>
        <v>200</v>
      </c>
      <c r="F46" s="82">
        <f>F47</f>
        <v>5620.01</v>
      </c>
      <c r="G46" s="9"/>
    </row>
    <row r="47" spans="1:7" ht="33.75" customHeight="1">
      <c r="A47" s="79" t="str">
        <f>A41</f>
        <v>Закупка товаров, работ,услуг в целях формирования государственного  материального резерва</v>
      </c>
      <c r="B47" s="83" t="s">
        <v>17</v>
      </c>
      <c r="C47" s="83" t="s">
        <v>227</v>
      </c>
      <c r="D47" s="83" t="s">
        <v>228</v>
      </c>
      <c r="E47" s="83" t="str">
        <f>E41</f>
        <v>240</v>
      </c>
      <c r="F47" s="82">
        <f>F48</f>
        <v>5620.01</v>
      </c>
      <c r="G47" s="9"/>
    </row>
    <row r="48" spans="1:7" ht="18.75" customHeight="1">
      <c r="A48" s="79" t="str">
        <f>A43</f>
        <v>Прочая закупка товаров,работ,услуг для государственных нужд</v>
      </c>
      <c r="B48" s="83" t="s">
        <v>17</v>
      </c>
      <c r="C48" s="83" t="s">
        <v>227</v>
      </c>
      <c r="D48" s="83" t="s">
        <v>228</v>
      </c>
      <c r="E48" s="83" t="str">
        <f>E43</f>
        <v>244</v>
      </c>
      <c r="F48" s="82">
        <v>5620.01</v>
      </c>
      <c r="G48" s="9"/>
    </row>
    <row r="49" spans="1:7" ht="48.75" customHeight="1">
      <c r="A49" s="76" t="s">
        <v>260</v>
      </c>
      <c r="B49" s="18" t="s">
        <v>17</v>
      </c>
      <c r="C49" s="18" t="s">
        <v>227</v>
      </c>
      <c r="D49" s="18" t="s">
        <v>261</v>
      </c>
      <c r="E49" s="18"/>
      <c r="F49" s="78">
        <f>F50</f>
        <v>0</v>
      </c>
      <c r="G49" s="9"/>
    </row>
    <row r="50" spans="1:7" ht="63" customHeight="1">
      <c r="A50" s="79" t="s">
        <v>262</v>
      </c>
      <c r="B50" s="83" t="s">
        <v>17</v>
      </c>
      <c r="C50" s="83" t="s">
        <v>227</v>
      </c>
      <c r="D50" s="83" t="s">
        <v>261</v>
      </c>
      <c r="E50" s="83"/>
      <c r="F50" s="82">
        <f>F51</f>
        <v>0</v>
      </c>
      <c r="G50" s="9"/>
    </row>
    <row r="51" spans="1:7" ht="18.75" customHeight="1">
      <c r="A51" s="79" t="str">
        <f>A46</f>
        <v>Закупка товаров, работ,услуг для муниципальных нужд</v>
      </c>
      <c r="B51" s="83" t="s">
        <v>17</v>
      </c>
      <c r="C51" s="83" t="s">
        <v>227</v>
      </c>
      <c r="D51" s="83" t="s">
        <v>261</v>
      </c>
      <c r="E51" s="83" t="s">
        <v>104</v>
      </c>
      <c r="F51" s="82">
        <f>F52</f>
        <v>0</v>
      </c>
      <c r="G51" s="9"/>
    </row>
    <row r="52" spans="1:7" ht="33" customHeight="1">
      <c r="A52" s="79" t="str">
        <f>A47</f>
        <v>Закупка товаров, работ,услуг в целях формирования государственного  материального резерва</v>
      </c>
      <c r="B52" s="83" t="s">
        <v>17</v>
      </c>
      <c r="C52" s="83" t="s">
        <v>227</v>
      </c>
      <c r="D52" s="83" t="s">
        <v>261</v>
      </c>
      <c r="E52" s="83" t="s">
        <v>187</v>
      </c>
      <c r="F52" s="82">
        <f>F53</f>
        <v>0</v>
      </c>
      <c r="G52" s="9"/>
    </row>
    <row r="53" spans="1:7" ht="18.75" customHeight="1">
      <c r="A53" s="79" t="str">
        <f>A48</f>
        <v>Прочая закупка товаров,работ,услуг для государственных нужд</v>
      </c>
      <c r="B53" s="83" t="s">
        <v>17</v>
      </c>
      <c r="C53" s="83" t="s">
        <v>227</v>
      </c>
      <c r="D53" s="83" t="s">
        <v>261</v>
      </c>
      <c r="E53" s="83" t="s">
        <v>102</v>
      </c>
      <c r="F53" s="82">
        <f>0</f>
        <v>0</v>
      </c>
      <c r="G53" s="9"/>
    </row>
    <row r="54" spans="1:7" ht="18.75" customHeight="1">
      <c r="A54" s="76" t="s">
        <v>229</v>
      </c>
      <c r="B54" s="18" t="s">
        <v>5</v>
      </c>
      <c r="C54" s="18" t="s">
        <v>2</v>
      </c>
      <c r="D54" s="18" t="s">
        <v>230</v>
      </c>
      <c r="E54" s="18"/>
      <c r="F54" s="78">
        <f>F55+F61</f>
        <v>1474480</v>
      </c>
      <c r="G54" s="9"/>
    </row>
    <row r="55" spans="1:7" ht="18.75" customHeight="1">
      <c r="A55" s="76" t="str">
        <f>'[2]исправл.'!$A$387</f>
        <v>Общеэкономические вопросы </v>
      </c>
      <c r="B55" s="18" t="s">
        <v>5</v>
      </c>
      <c r="C55" s="18" t="s">
        <v>1</v>
      </c>
      <c r="D55" s="18" t="s">
        <v>214</v>
      </c>
      <c r="E55" s="18"/>
      <c r="F55" s="78">
        <f>F56</f>
        <v>36400</v>
      </c>
      <c r="G55" s="9"/>
    </row>
    <row r="56" spans="1:7" ht="33.75" customHeight="1">
      <c r="A56" s="85" t="s">
        <v>121</v>
      </c>
      <c r="B56" s="83" t="s">
        <v>5</v>
      </c>
      <c r="C56" s="83" t="s">
        <v>1</v>
      </c>
      <c r="D56" s="83" t="s">
        <v>214</v>
      </c>
      <c r="E56" s="83"/>
      <c r="F56" s="86">
        <f>F57</f>
        <v>36400</v>
      </c>
      <c r="G56" s="9"/>
    </row>
    <row r="57" spans="1:7" ht="66.75" customHeight="1">
      <c r="A57" s="85" t="s">
        <v>111</v>
      </c>
      <c r="B57" s="83" t="s">
        <v>5</v>
      </c>
      <c r="C57" s="83" t="s">
        <v>1</v>
      </c>
      <c r="D57" s="83" t="s">
        <v>214</v>
      </c>
      <c r="E57" s="80">
        <v>100</v>
      </c>
      <c r="F57" s="86">
        <f>F58+F59</f>
        <v>36400</v>
      </c>
      <c r="G57" s="9"/>
    </row>
    <row r="58" spans="1:7" ht="18.75" customHeight="1">
      <c r="A58" s="79" t="s">
        <v>112</v>
      </c>
      <c r="B58" s="83" t="s">
        <v>5</v>
      </c>
      <c r="C58" s="83" t="s">
        <v>1</v>
      </c>
      <c r="D58" s="83" t="s">
        <v>214</v>
      </c>
      <c r="E58" s="80">
        <v>120</v>
      </c>
      <c r="F58" s="82">
        <v>33590</v>
      </c>
      <c r="G58" s="9"/>
    </row>
    <row r="59" spans="1:7" ht="18.75" customHeight="1">
      <c r="A59" s="79" t="str">
        <f>'[3]исправл.без остатков704789,83'!$A$113</f>
        <v>Закупка товаров, работ,услуг для муниципальных нужд</v>
      </c>
      <c r="B59" s="83" t="s">
        <v>5</v>
      </c>
      <c r="C59" s="83" t="s">
        <v>1</v>
      </c>
      <c r="D59" s="83" t="s">
        <v>214</v>
      </c>
      <c r="E59" s="80">
        <v>200</v>
      </c>
      <c r="F59" s="82">
        <f>F60</f>
        <v>2810</v>
      </c>
      <c r="G59" s="9"/>
    </row>
    <row r="60" spans="1:7" ht="33.75" customHeight="1">
      <c r="A60" s="79" t="s">
        <v>115</v>
      </c>
      <c r="B60" s="83" t="s">
        <v>5</v>
      </c>
      <c r="C60" s="83" t="s">
        <v>1</v>
      </c>
      <c r="D60" s="83" t="s">
        <v>214</v>
      </c>
      <c r="E60" s="80">
        <v>244</v>
      </c>
      <c r="F60" s="82">
        <v>2810</v>
      </c>
      <c r="G60" s="9"/>
    </row>
    <row r="61" spans="1:7" ht="20.25" customHeight="1">
      <c r="A61" s="76" t="s">
        <v>122</v>
      </c>
      <c r="B61" s="18" t="s">
        <v>5</v>
      </c>
      <c r="C61" s="18" t="s">
        <v>227</v>
      </c>
      <c r="D61" s="123" t="str">
        <f>D62</f>
        <v>91 3 14 90150</v>
      </c>
      <c r="E61" s="18"/>
      <c r="F61" s="78">
        <f>F62</f>
        <v>1438080</v>
      </c>
      <c r="G61" s="9"/>
    </row>
    <row r="62" spans="1:7" ht="16.5" customHeight="1">
      <c r="A62" s="79" t="s">
        <v>196</v>
      </c>
      <c r="B62" s="83" t="s">
        <v>5</v>
      </c>
      <c r="C62" s="83" t="s">
        <v>227</v>
      </c>
      <c r="D62" s="124" t="str">
        <f>D63</f>
        <v>91 3 14 90150</v>
      </c>
      <c r="E62" s="83"/>
      <c r="F62" s="82">
        <f>F63</f>
        <v>1438080</v>
      </c>
      <c r="G62" s="9"/>
    </row>
    <row r="63" spans="1:7" ht="18.75" customHeight="1">
      <c r="A63" s="79" t="str">
        <f>'[3]исправл.без остатков704789,83'!$A$113</f>
        <v>Закупка товаров, работ,услуг для муниципальных нужд</v>
      </c>
      <c r="B63" s="83" t="s">
        <v>5</v>
      </c>
      <c r="C63" s="83" t="s">
        <v>227</v>
      </c>
      <c r="D63" s="124" t="str">
        <f>D64</f>
        <v>91 3 14 90150</v>
      </c>
      <c r="E63" s="80">
        <v>200</v>
      </c>
      <c r="F63" s="82">
        <f>F64</f>
        <v>1438080</v>
      </c>
      <c r="G63" s="9"/>
    </row>
    <row r="64" spans="1:7" ht="16.5" customHeight="1">
      <c r="A64" s="79" t="str">
        <f>A48</f>
        <v>Прочая закупка товаров,работ,услуг для государственных нужд</v>
      </c>
      <c r="B64" s="83" t="s">
        <v>5</v>
      </c>
      <c r="C64" s="83" t="s">
        <v>227</v>
      </c>
      <c r="D64" s="83" t="s">
        <v>186</v>
      </c>
      <c r="E64" s="80">
        <v>244</v>
      </c>
      <c r="F64" s="82">
        <f>1438080</f>
        <v>1438080</v>
      </c>
      <c r="G64" s="9"/>
    </row>
    <row r="65" spans="1:7" ht="21.75" customHeight="1" hidden="1">
      <c r="A65" s="89" t="s">
        <v>179</v>
      </c>
      <c r="B65" s="19" t="s">
        <v>103</v>
      </c>
      <c r="C65" s="19" t="s">
        <v>177</v>
      </c>
      <c r="D65" s="105" t="s">
        <v>191</v>
      </c>
      <c r="E65" s="18"/>
      <c r="F65" s="78">
        <f>F66</f>
        <v>0</v>
      </c>
      <c r="G65" s="9"/>
    </row>
    <row r="66" spans="1:7" ht="16.5" customHeight="1" hidden="1">
      <c r="A66" s="79" t="str">
        <f>'[3]исправл.без остатков704789,83'!$A$113</f>
        <v>Закупка товаров, работ,услуг для муниципальных нужд</v>
      </c>
      <c r="B66" s="87" t="s">
        <v>103</v>
      </c>
      <c r="C66" s="87" t="s">
        <v>177</v>
      </c>
      <c r="D66" s="104" t="s">
        <v>191</v>
      </c>
      <c r="E66" s="88">
        <v>200</v>
      </c>
      <c r="F66" s="82">
        <f>F67</f>
        <v>0</v>
      </c>
      <c r="G66" s="9"/>
    </row>
    <row r="67" spans="1:7" ht="16.5" customHeight="1" hidden="1">
      <c r="A67" s="79" t="s">
        <v>115</v>
      </c>
      <c r="B67" s="87" t="s">
        <v>103</v>
      </c>
      <c r="C67" s="87" t="s">
        <v>177</v>
      </c>
      <c r="D67" s="104" t="s">
        <v>191</v>
      </c>
      <c r="E67" s="88">
        <v>244</v>
      </c>
      <c r="F67" s="82">
        <v>0</v>
      </c>
      <c r="G67" s="9"/>
    </row>
    <row r="68" spans="1:7" ht="19.5" customHeight="1">
      <c r="A68" s="165" t="s">
        <v>231</v>
      </c>
      <c r="B68" s="18" t="s">
        <v>45</v>
      </c>
      <c r="C68" s="18" t="s">
        <v>2</v>
      </c>
      <c r="D68" s="18" t="s">
        <v>230</v>
      </c>
      <c r="E68" s="18"/>
      <c r="F68" s="78">
        <f>F69+F80</f>
        <v>5706634.16</v>
      </c>
      <c r="G68" s="9"/>
    </row>
    <row r="69" spans="1:7" ht="18.75" customHeight="1">
      <c r="A69" s="76" t="s">
        <v>123</v>
      </c>
      <c r="B69" s="18" t="s">
        <v>45</v>
      </c>
      <c r="C69" s="18" t="s">
        <v>13</v>
      </c>
      <c r="D69" s="18" t="s">
        <v>318</v>
      </c>
      <c r="E69" s="18"/>
      <c r="F69" s="78">
        <f>F70+F76</f>
        <v>3481289.12</v>
      </c>
      <c r="G69" s="9"/>
    </row>
    <row r="70" spans="1:7" ht="18.75" customHeight="1">
      <c r="A70" s="79" t="s">
        <v>48</v>
      </c>
      <c r="B70" s="83" t="s">
        <v>45</v>
      </c>
      <c r="C70" s="83" t="s">
        <v>13</v>
      </c>
      <c r="D70" s="83" t="s">
        <v>232</v>
      </c>
      <c r="E70" s="83"/>
      <c r="F70" s="82">
        <f>F71+F73</f>
        <v>1391289.12</v>
      </c>
      <c r="G70" s="9"/>
    </row>
    <row r="71" spans="1:7" ht="18.75" customHeight="1">
      <c r="A71" s="79" t="str">
        <f>'[3]исправл.без остатков704789,83'!$A$113</f>
        <v>Закупка товаров, работ,услуг для муниципальных нужд</v>
      </c>
      <c r="B71" s="83" t="s">
        <v>45</v>
      </c>
      <c r="C71" s="83" t="s">
        <v>13</v>
      </c>
      <c r="D71" s="83" t="s">
        <v>232</v>
      </c>
      <c r="E71" s="83" t="s">
        <v>104</v>
      </c>
      <c r="F71" s="82">
        <f>F72</f>
        <v>741289.12</v>
      </c>
      <c r="G71" s="9"/>
    </row>
    <row r="72" spans="1:7" ht="32.25" customHeight="1">
      <c r="A72" s="79" t="s">
        <v>115</v>
      </c>
      <c r="B72" s="83" t="s">
        <v>45</v>
      </c>
      <c r="C72" s="83" t="s">
        <v>13</v>
      </c>
      <c r="D72" s="83" t="s">
        <v>232</v>
      </c>
      <c r="E72" s="83" t="s">
        <v>102</v>
      </c>
      <c r="F72" s="82">
        <v>741289.12</v>
      </c>
      <c r="G72" s="9"/>
    </row>
    <row r="73" spans="1:7" ht="32.25" customHeight="1">
      <c r="A73" s="79" t="s">
        <v>233</v>
      </c>
      <c r="B73" s="83" t="s">
        <v>45</v>
      </c>
      <c r="C73" s="83" t="s">
        <v>234</v>
      </c>
      <c r="D73" s="83" t="s">
        <v>235</v>
      </c>
      <c r="E73" s="83" t="s">
        <v>236</v>
      </c>
      <c r="F73" s="82">
        <f>F74</f>
        <v>650000</v>
      </c>
      <c r="G73" s="9"/>
    </row>
    <row r="74" spans="1:7" ht="18.75" customHeight="1">
      <c r="A74" s="79" t="s">
        <v>237</v>
      </c>
      <c r="B74" s="83" t="s">
        <v>45</v>
      </c>
      <c r="C74" s="83" t="s">
        <v>13</v>
      </c>
      <c r="D74" s="83" t="s">
        <v>232</v>
      </c>
      <c r="E74" s="83" t="s">
        <v>238</v>
      </c>
      <c r="F74" s="82">
        <f>F75</f>
        <v>650000</v>
      </c>
      <c r="G74" s="9"/>
    </row>
    <row r="75" spans="1:7" ht="34.5" customHeight="1">
      <c r="A75" s="79" t="s">
        <v>239</v>
      </c>
      <c r="B75" s="83" t="s">
        <v>45</v>
      </c>
      <c r="C75" s="83" t="s">
        <v>13</v>
      </c>
      <c r="D75" s="83" t="s">
        <v>232</v>
      </c>
      <c r="E75" s="83" t="s">
        <v>240</v>
      </c>
      <c r="F75" s="82">
        <f>650000</f>
        <v>650000</v>
      </c>
      <c r="G75" s="9"/>
    </row>
    <row r="76" spans="1:7" ht="36" customHeight="1">
      <c r="A76" s="76" t="s">
        <v>242</v>
      </c>
      <c r="B76" s="18" t="s">
        <v>45</v>
      </c>
      <c r="C76" s="18" t="s">
        <v>13</v>
      </c>
      <c r="D76" s="84" t="s">
        <v>241</v>
      </c>
      <c r="E76" s="18" t="s">
        <v>87</v>
      </c>
      <c r="F76" s="78">
        <f>F77</f>
        <v>2090000</v>
      </c>
      <c r="G76" s="9"/>
    </row>
    <row r="77" spans="1:7" ht="23.25" customHeight="1">
      <c r="A77" s="79" t="str">
        <f>'[3]исправл.без остатков704789,83'!$A$113</f>
        <v>Закупка товаров, работ,услуг для муниципальных нужд</v>
      </c>
      <c r="B77" s="83" t="s">
        <v>45</v>
      </c>
      <c r="C77" s="83" t="s">
        <v>13</v>
      </c>
      <c r="D77" s="81" t="s">
        <v>241</v>
      </c>
      <c r="E77" s="80">
        <v>200</v>
      </c>
      <c r="F77" s="82">
        <f>F78</f>
        <v>2090000</v>
      </c>
      <c r="G77" s="9"/>
    </row>
    <row r="78" spans="1:7" ht="35.25" customHeight="1">
      <c r="A78" s="79" t="s">
        <v>115</v>
      </c>
      <c r="B78" s="83" t="s">
        <v>45</v>
      </c>
      <c r="C78" s="83" t="s">
        <v>13</v>
      </c>
      <c r="D78" s="81" t="s">
        <v>241</v>
      </c>
      <c r="E78" s="80">
        <v>240</v>
      </c>
      <c r="F78" s="82">
        <f>F79</f>
        <v>2090000</v>
      </c>
      <c r="G78" s="9"/>
    </row>
    <row r="79" spans="1:7" ht="23.25" customHeight="1">
      <c r="A79" s="79" t="s">
        <v>166</v>
      </c>
      <c r="B79" s="83" t="s">
        <v>45</v>
      </c>
      <c r="C79" s="83" t="s">
        <v>13</v>
      </c>
      <c r="D79" s="81" t="s">
        <v>241</v>
      </c>
      <c r="E79" s="80">
        <v>244</v>
      </c>
      <c r="F79" s="82">
        <f>1964600+125400</f>
        <v>2090000</v>
      </c>
      <c r="G79" s="9"/>
    </row>
    <row r="80" spans="1:7" ht="20.25" customHeight="1">
      <c r="A80" s="76" t="s">
        <v>205</v>
      </c>
      <c r="B80" s="18" t="s">
        <v>45</v>
      </c>
      <c r="C80" s="18" t="s">
        <v>17</v>
      </c>
      <c r="D80" s="84"/>
      <c r="E80" s="18"/>
      <c r="F80" s="78">
        <f>F81+F85+F89+F93+F97+F101+F105</f>
        <v>2225345.04</v>
      </c>
      <c r="G80" s="9"/>
    </row>
    <row r="81" spans="1:7" ht="30" customHeight="1">
      <c r="A81" s="76" t="s">
        <v>243</v>
      </c>
      <c r="B81" s="83" t="s">
        <v>45</v>
      </c>
      <c r="C81" s="83" t="s">
        <v>17</v>
      </c>
      <c r="D81" s="81" t="s">
        <v>244</v>
      </c>
      <c r="E81" s="83" t="s">
        <v>87</v>
      </c>
      <c r="F81" s="82">
        <f>F82</f>
        <v>770160</v>
      </c>
      <c r="G81" s="9"/>
    </row>
    <row r="82" spans="1:7" ht="18.75" customHeight="1">
      <c r="A82" s="79" t="str">
        <f>'[3]исправл.без остатков704789,83'!$A$113</f>
        <v>Закупка товаров, работ,услуг для муниципальных нужд</v>
      </c>
      <c r="B82" s="83" t="s">
        <v>45</v>
      </c>
      <c r="C82" s="83" t="s">
        <v>17</v>
      </c>
      <c r="D82" s="81" t="s">
        <v>244</v>
      </c>
      <c r="E82" s="80">
        <v>200</v>
      </c>
      <c r="F82" s="82">
        <f>F83</f>
        <v>770160</v>
      </c>
      <c r="G82" s="9"/>
    </row>
    <row r="83" spans="1:7" ht="33" customHeight="1">
      <c r="A83" s="79" t="s">
        <v>115</v>
      </c>
      <c r="B83" s="83" t="s">
        <v>45</v>
      </c>
      <c r="C83" s="83" t="s">
        <v>17</v>
      </c>
      <c r="D83" s="81" t="s">
        <v>244</v>
      </c>
      <c r="E83" s="80">
        <v>240</v>
      </c>
      <c r="F83" s="82">
        <f>F84</f>
        <v>770160</v>
      </c>
      <c r="G83" s="9"/>
    </row>
    <row r="84" spans="1:7" ht="15.75" customHeight="1" thickBot="1">
      <c r="A84" s="79" t="s">
        <v>166</v>
      </c>
      <c r="B84" s="83" t="s">
        <v>45</v>
      </c>
      <c r="C84" s="83" t="s">
        <v>17</v>
      </c>
      <c r="D84" s="81" t="s">
        <v>244</v>
      </c>
      <c r="E84" s="80">
        <v>244</v>
      </c>
      <c r="F84" s="82">
        <v>770160</v>
      </c>
      <c r="G84" s="9"/>
    </row>
    <row r="85" spans="1:7" ht="34.5" customHeight="1" thickBot="1">
      <c r="A85" s="125" t="s">
        <v>247</v>
      </c>
      <c r="B85" s="18" t="s">
        <v>45</v>
      </c>
      <c r="C85" s="18" t="s">
        <v>17</v>
      </c>
      <c r="D85" s="84" t="s">
        <v>245</v>
      </c>
      <c r="E85" s="18" t="s">
        <v>87</v>
      </c>
      <c r="F85" s="78">
        <f>F86</f>
        <v>200000</v>
      </c>
      <c r="G85" s="9"/>
    </row>
    <row r="86" spans="1:7" ht="17.25" customHeight="1">
      <c r="A86" s="126" t="s">
        <v>246</v>
      </c>
      <c r="B86" s="83" t="s">
        <v>45</v>
      </c>
      <c r="C86" s="83" t="s">
        <v>17</v>
      </c>
      <c r="D86" s="81" t="s">
        <v>245</v>
      </c>
      <c r="E86" s="83" t="s">
        <v>87</v>
      </c>
      <c r="F86" s="82">
        <f>F87</f>
        <v>200000</v>
      </c>
      <c r="G86" s="9"/>
    </row>
    <row r="87" spans="1:7" ht="30.75" customHeight="1">
      <c r="A87" s="103" t="str">
        <f>A83</f>
        <v>Закупка товаров, работ,услуг в целях формирования государственного  материального резерва</v>
      </c>
      <c r="B87" s="83" t="s">
        <v>45</v>
      </c>
      <c r="C87" s="83" t="s">
        <v>17</v>
      </c>
      <c r="D87" s="81" t="s">
        <v>245</v>
      </c>
      <c r="E87" s="83" t="s">
        <v>187</v>
      </c>
      <c r="F87" s="82">
        <f>F88</f>
        <v>200000</v>
      </c>
      <c r="G87" s="9"/>
    </row>
    <row r="88" spans="1:7" ht="18.75" customHeight="1">
      <c r="A88" s="127" t="s">
        <v>166</v>
      </c>
      <c r="B88" s="83" t="s">
        <v>45</v>
      </c>
      <c r="C88" s="83" t="s">
        <v>17</v>
      </c>
      <c r="D88" s="81" t="s">
        <v>245</v>
      </c>
      <c r="E88" s="83" t="s">
        <v>102</v>
      </c>
      <c r="F88" s="82">
        <f>193999.95+6000.05</f>
        <v>200000</v>
      </c>
      <c r="G88" s="9"/>
    </row>
    <row r="89" spans="1:7" ht="18.75" customHeight="1">
      <c r="A89" s="116" t="s">
        <v>248</v>
      </c>
      <c r="B89" s="18" t="s">
        <v>91</v>
      </c>
      <c r="C89" s="18" t="s">
        <v>90</v>
      </c>
      <c r="D89" s="84" t="s">
        <v>249</v>
      </c>
      <c r="E89" s="18" t="s">
        <v>87</v>
      </c>
      <c r="F89" s="78">
        <f>F90</f>
        <v>11693.2</v>
      </c>
      <c r="G89" s="9"/>
    </row>
    <row r="90" spans="1:7" ht="18.75" customHeight="1">
      <c r="A90" s="117" t="str">
        <f>A82</f>
        <v>Закупка товаров, работ,услуг для муниципальных нужд</v>
      </c>
      <c r="B90" s="83" t="s">
        <v>91</v>
      </c>
      <c r="C90" s="83" t="s">
        <v>90</v>
      </c>
      <c r="D90" s="81" t="s">
        <v>249</v>
      </c>
      <c r="E90" s="83" t="s">
        <v>104</v>
      </c>
      <c r="F90" s="82">
        <f>F91</f>
        <v>11693.2</v>
      </c>
      <c r="G90" s="9"/>
    </row>
    <row r="91" spans="1:7" ht="33" customHeight="1">
      <c r="A91" s="117" t="str">
        <f>A83</f>
        <v>Закупка товаров, работ,услуг в целях формирования государственного  материального резерва</v>
      </c>
      <c r="B91" s="83" t="s">
        <v>91</v>
      </c>
      <c r="C91" s="83" t="s">
        <v>90</v>
      </c>
      <c r="D91" s="81" t="s">
        <v>249</v>
      </c>
      <c r="E91" s="83" t="s">
        <v>187</v>
      </c>
      <c r="F91" s="82">
        <f>F92</f>
        <v>11693.2</v>
      </c>
      <c r="G91" s="9"/>
    </row>
    <row r="92" spans="1:7" ht="33" customHeight="1" thickBot="1">
      <c r="A92" s="117" t="str">
        <f>A84</f>
        <v>Прочая закупка товаров,работ,услуг для муниципальных нужд</v>
      </c>
      <c r="B92" s="83" t="s">
        <v>91</v>
      </c>
      <c r="C92" s="83" t="s">
        <v>90</v>
      </c>
      <c r="D92" s="81" t="s">
        <v>249</v>
      </c>
      <c r="E92" s="83" t="s">
        <v>102</v>
      </c>
      <c r="F92" s="82">
        <v>11693.2</v>
      </c>
      <c r="G92" s="9"/>
    </row>
    <row r="93" spans="1:7" ht="33" customHeight="1" thickBot="1">
      <c r="A93" s="125" t="s">
        <v>250</v>
      </c>
      <c r="B93" s="18" t="s">
        <v>45</v>
      </c>
      <c r="C93" s="18" t="s">
        <v>17</v>
      </c>
      <c r="D93" s="84" t="s">
        <v>245</v>
      </c>
      <c r="E93" s="18" t="s">
        <v>87</v>
      </c>
      <c r="F93" s="78">
        <f>F94</f>
        <v>251959</v>
      </c>
      <c r="G93" s="9"/>
    </row>
    <row r="94" spans="1:7" ht="24" customHeight="1">
      <c r="A94" s="126" t="s">
        <v>246</v>
      </c>
      <c r="B94" s="83" t="s">
        <v>45</v>
      </c>
      <c r="C94" s="83" t="s">
        <v>17</v>
      </c>
      <c r="D94" s="81" t="s">
        <v>245</v>
      </c>
      <c r="E94" s="83" t="s">
        <v>87</v>
      </c>
      <c r="F94" s="82">
        <f>F95</f>
        <v>251959</v>
      </c>
      <c r="G94" s="9"/>
    </row>
    <row r="95" spans="1:7" ht="33" customHeight="1">
      <c r="A95" s="103" t="str">
        <f>A91</f>
        <v>Закупка товаров, работ,услуг в целях формирования государственного  материального резерва</v>
      </c>
      <c r="B95" s="83" t="s">
        <v>45</v>
      </c>
      <c r="C95" s="83" t="s">
        <v>17</v>
      </c>
      <c r="D95" s="81" t="s">
        <v>245</v>
      </c>
      <c r="E95" s="83" t="s">
        <v>187</v>
      </c>
      <c r="F95" s="82">
        <f>F96</f>
        <v>251959</v>
      </c>
      <c r="G95" s="9"/>
    </row>
    <row r="96" spans="1:7" ht="33" customHeight="1">
      <c r="A96" s="127" t="s">
        <v>166</v>
      </c>
      <c r="B96" s="83" t="s">
        <v>45</v>
      </c>
      <c r="C96" s="83" t="s">
        <v>17</v>
      </c>
      <c r="D96" s="81" t="s">
        <v>245</v>
      </c>
      <c r="E96" s="83" t="s">
        <v>102</v>
      </c>
      <c r="F96" s="82">
        <f>244400.17+7558.83</f>
        <v>251959</v>
      </c>
      <c r="G96" s="9"/>
    </row>
    <row r="97" spans="1:7" ht="24" customHeight="1">
      <c r="A97" s="116" t="s">
        <v>203</v>
      </c>
      <c r="B97" s="18" t="s">
        <v>91</v>
      </c>
      <c r="C97" s="18" t="s">
        <v>90</v>
      </c>
      <c r="D97" s="84" t="s">
        <v>251</v>
      </c>
      <c r="E97" s="18" t="s">
        <v>87</v>
      </c>
      <c r="F97" s="78">
        <f>F98</f>
        <v>0</v>
      </c>
      <c r="G97" s="9"/>
    </row>
    <row r="98" spans="1:7" ht="17.25" customHeight="1">
      <c r="A98" s="117" t="str">
        <f>A90</f>
        <v>Закупка товаров, работ,услуг для муниципальных нужд</v>
      </c>
      <c r="B98" s="83" t="s">
        <v>91</v>
      </c>
      <c r="C98" s="83" t="s">
        <v>90</v>
      </c>
      <c r="D98" s="81" t="s">
        <v>251</v>
      </c>
      <c r="E98" s="83" t="s">
        <v>104</v>
      </c>
      <c r="F98" s="82">
        <f>F99</f>
        <v>0</v>
      </c>
      <c r="G98" s="9"/>
    </row>
    <row r="99" spans="1:7" ht="33" customHeight="1">
      <c r="A99" s="117" t="str">
        <f>A91</f>
        <v>Закупка товаров, работ,услуг в целях формирования государственного  материального резерва</v>
      </c>
      <c r="B99" s="83" t="s">
        <v>91</v>
      </c>
      <c r="C99" s="83" t="s">
        <v>90</v>
      </c>
      <c r="D99" s="81" t="s">
        <v>204</v>
      </c>
      <c r="E99" s="83" t="s">
        <v>187</v>
      </c>
      <c r="F99" s="82">
        <f>F100</f>
        <v>0</v>
      </c>
      <c r="G99" s="9"/>
    </row>
    <row r="100" spans="1:7" ht="21.75" customHeight="1">
      <c r="A100" s="117" t="str">
        <f>A92</f>
        <v>Прочая закупка товаров,работ,услуг для муниципальных нужд</v>
      </c>
      <c r="B100" s="83" t="s">
        <v>91</v>
      </c>
      <c r="C100" s="83" t="s">
        <v>90</v>
      </c>
      <c r="D100" s="81" t="s">
        <v>204</v>
      </c>
      <c r="E100" s="83" t="s">
        <v>102</v>
      </c>
      <c r="F100" s="82">
        <f>0</f>
        <v>0</v>
      </c>
      <c r="G100" s="9"/>
    </row>
    <row r="101" spans="1:7" ht="33" customHeight="1">
      <c r="A101" s="128" t="s">
        <v>252</v>
      </c>
      <c r="B101" s="18" t="s">
        <v>45</v>
      </c>
      <c r="C101" s="18" t="s">
        <v>17</v>
      </c>
      <c r="D101" s="84" t="s">
        <v>253</v>
      </c>
      <c r="E101" s="18" t="s">
        <v>87</v>
      </c>
      <c r="F101" s="78">
        <f>F102</f>
        <v>79000</v>
      </c>
      <c r="G101" s="9"/>
    </row>
    <row r="102" spans="1:7" ht="21.75" customHeight="1">
      <c r="A102" s="117" t="str">
        <f>A98</f>
        <v>Закупка товаров, работ,услуг для муниципальных нужд</v>
      </c>
      <c r="B102" s="83" t="s">
        <v>45</v>
      </c>
      <c r="C102" s="83" t="s">
        <v>17</v>
      </c>
      <c r="D102" s="81" t="s">
        <v>253</v>
      </c>
      <c r="E102" s="83" t="s">
        <v>104</v>
      </c>
      <c r="F102" s="82">
        <f>F103</f>
        <v>79000</v>
      </c>
      <c r="G102" s="9"/>
    </row>
    <row r="103" spans="1:7" ht="33" customHeight="1">
      <c r="A103" s="117" t="str">
        <f>A99</f>
        <v>Закупка товаров, работ,услуг в целях формирования государственного  материального резерва</v>
      </c>
      <c r="B103" s="83" t="s">
        <v>45</v>
      </c>
      <c r="C103" s="83" t="s">
        <v>17</v>
      </c>
      <c r="D103" s="81" t="s">
        <v>253</v>
      </c>
      <c r="E103" s="83" t="s">
        <v>187</v>
      </c>
      <c r="F103" s="82">
        <f>F104</f>
        <v>79000</v>
      </c>
      <c r="G103" s="9"/>
    </row>
    <row r="104" spans="1:7" ht="21.75" customHeight="1">
      <c r="A104" s="117" t="str">
        <f>A100</f>
        <v>Прочая закупка товаров,работ,услуг для муниципальных нужд</v>
      </c>
      <c r="B104" s="83" t="s">
        <v>45</v>
      </c>
      <c r="C104" s="83" t="s">
        <v>17</v>
      </c>
      <c r="D104" s="81" t="s">
        <v>253</v>
      </c>
      <c r="E104" s="83" t="s">
        <v>102</v>
      </c>
      <c r="F104" s="82">
        <v>79000</v>
      </c>
      <c r="G104" s="9"/>
    </row>
    <row r="105" spans="1:7" ht="31.5" customHeight="1">
      <c r="A105" s="116" t="s">
        <v>255</v>
      </c>
      <c r="B105" s="18" t="s">
        <v>45</v>
      </c>
      <c r="C105" s="18" t="s">
        <v>17</v>
      </c>
      <c r="D105" s="84" t="s">
        <v>254</v>
      </c>
      <c r="E105" s="18" t="s">
        <v>87</v>
      </c>
      <c r="F105" s="78">
        <f>F106</f>
        <v>912532.84</v>
      </c>
      <c r="G105" s="9"/>
    </row>
    <row r="106" spans="1:7" ht="21.75" customHeight="1">
      <c r="A106" s="117" t="str">
        <f>A102</f>
        <v>Закупка товаров, работ,услуг для муниципальных нужд</v>
      </c>
      <c r="B106" s="83" t="s">
        <v>45</v>
      </c>
      <c r="C106" s="83" t="s">
        <v>17</v>
      </c>
      <c r="D106" s="81" t="s">
        <v>254</v>
      </c>
      <c r="E106" s="83" t="s">
        <v>104</v>
      </c>
      <c r="F106" s="82">
        <f>F107</f>
        <v>912532.84</v>
      </c>
      <c r="G106" s="9"/>
    </row>
    <row r="107" spans="1:7" ht="31.5" customHeight="1">
      <c r="A107" s="117" t="str">
        <f>A103</f>
        <v>Закупка товаров, работ,услуг в целях формирования государственного  материального резерва</v>
      </c>
      <c r="B107" s="83" t="s">
        <v>45</v>
      </c>
      <c r="C107" s="83" t="s">
        <v>17</v>
      </c>
      <c r="D107" s="81" t="s">
        <v>254</v>
      </c>
      <c r="E107" s="83" t="s">
        <v>187</v>
      </c>
      <c r="F107" s="82">
        <f>F108</f>
        <v>912532.84</v>
      </c>
      <c r="G107" s="9"/>
    </row>
    <row r="108" spans="1:7" ht="21.75" customHeight="1">
      <c r="A108" s="117" t="str">
        <f>A104</f>
        <v>Прочая закупка товаров,работ,услуг для муниципальных нужд</v>
      </c>
      <c r="B108" s="83" t="s">
        <v>45</v>
      </c>
      <c r="C108" s="83" t="s">
        <v>17</v>
      </c>
      <c r="D108" s="81" t="s">
        <v>254</v>
      </c>
      <c r="E108" s="83" t="s">
        <v>102</v>
      </c>
      <c r="F108" s="82">
        <f>907487.39+5045.45</f>
        <v>912532.84</v>
      </c>
      <c r="G108" s="9"/>
    </row>
    <row r="109" spans="1:7" ht="47.25" customHeight="1">
      <c r="A109" s="76" t="s">
        <v>126</v>
      </c>
      <c r="B109" s="18" t="s">
        <v>127</v>
      </c>
      <c r="C109" s="18" t="s">
        <v>2</v>
      </c>
      <c r="D109" s="84" t="s">
        <v>256</v>
      </c>
      <c r="E109" s="18"/>
      <c r="F109" s="78">
        <f>F110</f>
        <v>25000</v>
      </c>
      <c r="G109" s="9"/>
    </row>
    <row r="110" spans="1:7" ht="16.5" customHeight="1">
      <c r="A110" s="76" t="s">
        <v>128</v>
      </c>
      <c r="B110" s="18" t="s">
        <v>127</v>
      </c>
      <c r="C110" s="18" t="s">
        <v>17</v>
      </c>
      <c r="D110" s="84" t="s">
        <v>256</v>
      </c>
      <c r="E110" s="18"/>
      <c r="F110" s="78">
        <f>F111</f>
        <v>25000</v>
      </c>
      <c r="G110" s="9"/>
    </row>
    <row r="111" spans="1:7" ht="32.25" customHeight="1">
      <c r="A111" s="79" t="s">
        <v>129</v>
      </c>
      <c r="B111" s="83" t="s">
        <v>127</v>
      </c>
      <c r="C111" s="83" t="s">
        <v>17</v>
      </c>
      <c r="D111" s="81" t="s">
        <v>257</v>
      </c>
      <c r="E111" s="83" t="s">
        <v>259</v>
      </c>
      <c r="F111" s="82">
        <f>F112</f>
        <v>25000</v>
      </c>
      <c r="G111" s="9"/>
    </row>
    <row r="112" spans="1:7" ht="16.5" customHeight="1">
      <c r="A112" s="79" t="s">
        <v>130</v>
      </c>
      <c r="B112" s="83" t="s">
        <v>127</v>
      </c>
      <c r="C112" s="83" t="s">
        <v>17</v>
      </c>
      <c r="D112" s="81" t="s">
        <v>257</v>
      </c>
      <c r="E112" s="83" t="s">
        <v>258</v>
      </c>
      <c r="F112" s="82">
        <v>25000</v>
      </c>
      <c r="G112" s="9"/>
    </row>
    <row r="113" spans="1:8" ht="20.25" customHeight="1">
      <c r="A113" s="76" t="s">
        <v>131</v>
      </c>
      <c r="B113" s="90" t="s">
        <v>9</v>
      </c>
      <c r="C113" s="90" t="s">
        <v>2</v>
      </c>
      <c r="D113" s="77" t="s">
        <v>230</v>
      </c>
      <c r="E113" s="84"/>
      <c r="F113" s="78">
        <f>F114</f>
        <v>5374911.14</v>
      </c>
      <c r="G113" s="9"/>
      <c r="H113" s="11"/>
    </row>
    <row r="114" spans="1:7" ht="15.75" customHeight="1">
      <c r="A114" s="76" t="s">
        <v>10</v>
      </c>
      <c r="B114" s="90" t="s">
        <v>9</v>
      </c>
      <c r="C114" s="90" t="s">
        <v>1</v>
      </c>
      <c r="D114" s="77" t="s">
        <v>270</v>
      </c>
      <c r="E114" s="84"/>
      <c r="F114" s="78">
        <f>F115+F133</f>
        <v>5374911.14</v>
      </c>
      <c r="G114" s="9"/>
    </row>
    <row r="115" spans="1:7" ht="36" customHeight="1">
      <c r="A115" s="76" t="s">
        <v>54</v>
      </c>
      <c r="B115" s="90" t="s">
        <v>9</v>
      </c>
      <c r="C115" s="90" t="s">
        <v>1</v>
      </c>
      <c r="D115" s="77" t="s">
        <v>188</v>
      </c>
      <c r="E115" s="84"/>
      <c r="F115" s="78">
        <f>F117+F124+F128</f>
        <v>4730957.76</v>
      </c>
      <c r="G115" s="9"/>
    </row>
    <row r="116" spans="1:8" ht="16.5" customHeight="1">
      <c r="A116" s="76" t="s">
        <v>269</v>
      </c>
      <c r="B116" s="90" t="s">
        <v>9</v>
      </c>
      <c r="C116" s="90" t="s">
        <v>1</v>
      </c>
      <c r="D116" s="77" t="s">
        <v>188</v>
      </c>
      <c r="E116" s="84"/>
      <c r="F116" s="78">
        <f>F117</f>
        <v>3897040.23</v>
      </c>
      <c r="G116" s="9"/>
      <c r="H116" s="11"/>
    </row>
    <row r="117" spans="1:7" ht="60.75" customHeight="1">
      <c r="A117" s="79" t="s">
        <v>111</v>
      </c>
      <c r="B117" s="91" t="s">
        <v>9</v>
      </c>
      <c r="C117" s="91" t="s">
        <v>1</v>
      </c>
      <c r="D117" s="80" t="s">
        <v>188</v>
      </c>
      <c r="E117" s="81" t="s">
        <v>114</v>
      </c>
      <c r="F117" s="82">
        <f>F119+F118+F123+F132</f>
        <v>3897040.23</v>
      </c>
      <c r="G117" s="9"/>
    </row>
    <row r="118" spans="1:7" ht="15.75" customHeight="1">
      <c r="A118" s="79" t="s">
        <v>112</v>
      </c>
      <c r="B118" s="91" t="s">
        <v>9</v>
      </c>
      <c r="C118" s="91" t="s">
        <v>1</v>
      </c>
      <c r="D118" s="80" t="s">
        <v>188</v>
      </c>
      <c r="E118" s="81" t="s">
        <v>132</v>
      </c>
      <c r="F118" s="82">
        <f>1436782.83</f>
        <v>1436782.83</v>
      </c>
      <c r="G118" s="9"/>
    </row>
    <row r="119" spans="1:7" ht="22.5" customHeight="1">
      <c r="A119" s="79" t="str">
        <f>'[3]исправл.без остатков704789,83'!$A$113</f>
        <v>Закупка товаров, работ,услуг для муниципальных нужд</v>
      </c>
      <c r="B119" s="91" t="s">
        <v>9</v>
      </c>
      <c r="C119" s="91" t="s">
        <v>1</v>
      </c>
      <c r="D119" s="80" t="s">
        <v>188</v>
      </c>
      <c r="E119" s="81" t="s">
        <v>104</v>
      </c>
      <c r="F119" s="82">
        <f>F120</f>
        <v>2454257.4</v>
      </c>
      <c r="G119" s="9"/>
    </row>
    <row r="120" spans="1:7" ht="32.25" customHeight="1">
      <c r="A120" s="79" t="s">
        <v>115</v>
      </c>
      <c r="B120" s="91" t="s">
        <v>9</v>
      </c>
      <c r="C120" s="91" t="s">
        <v>1</v>
      </c>
      <c r="D120" s="80" t="s">
        <v>188</v>
      </c>
      <c r="E120" s="81" t="s">
        <v>187</v>
      </c>
      <c r="F120" s="82">
        <f>F121+F122</f>
        <v>2454257.4</v>
      </c>
      <c r="G120" s="9"/>
    </row>
    <row r="121" spans="1:7" ht="30" customHeight="1">
      <c r="A121" s="79" t="s">
        <v>116</v>
      </c>
      <c r="B121" s="91" t="s">
        <v>9</v>
      </c>
      <c r="C121" s="91" t="s">
        <v>1</v>
      </c>
      <c r="D121" s="80" t="s">
        <v>188</v>
      </c>
      <c r="E121" s="81" t="s">
        <v>101</v>
      </c>
      <c r="F121" s="82">
        <v>0</v>
      </c>
      <c r="G121" s="9"/>
    </row>
    <row r="122" spans="1:7" ht="20.25" customHeight="1">
      <c r="A122" s="79" t="s">
        <v>117</v>
      </c>
      <c r="B122" s="91" t="s">
        <v>9</v>
      </c>
      <c r="C122" s="91" t="s">
        <v>1</v>
      </c>
      <c r="D122" s="80" t="s">
        <v>188</v>
      </c>
      <c r="E122" s="81" t="s">
        <v>102</v>
      </c>
      <c r="F122" s="82">
        <f>2454257.4</f>
        <v>2454257.4</v>
      </c>
      <c r="G122" s="9"/>
    </row>
    <row r="123" spans="1:7" ht="20.25" customHeight="1">
      <c r="A123" s="79" t="s">
        <v>175</v>
      </c>
      <c r="B123" s="91" t="s">
        <v>9</v>
      </c>
      <c r="C123" s="91" t="s">
        <v>1</v>
      </c>
      <c r="D123" s="80" t="s">
        <v>188</v>
      </c>
      <c r="E123" s="81" t="s">
        <v>176</v>
      </c>
      <c r="F123" s="82">
        <f>6000</f>
        <v>6000</v>
      </c>
      <c r="G123" s="9"/>
    </row>
    <row r="124" spans="1:7" ht="33.75" customHeight="1">
      <c r="A124" s="76" t="s">
        <v>263</v>
      </c>
      <c r="B124" s="90" t="s">
        <v>9</v>
      </c>
      <c r="C124" s="90" t="s">
        <v>1</v>
      </c>
      <c r="D124" s="77" t="s">
        <v>264</v>
      </c>
      <c r="E124" s="84" t="s">
        <v>87</v>
      </c>
      <c r="F124" s="78">
        <f>F125</f>
        <v>363917.53</v>
      </c>
      <c r="G124" s="9"/>
    </row>
    <row r="125" spans="1:7" ht="20.25" customHeight="1">
      <c r="A125" s="79" t="str">
        <f>A119</f>
        <v>Закупка товаров, работ,услуг для муниципальных нужд</v>
      </c>
      <c r="B125" s="91" t="s">
        <v>9</v>
      </c>
      <c r="C125" s="91" t="s">
        <v>1</v>
      </c>
      <c r="D125" s="80" t="s">
        <v>264</v>
      </c>
      <c r="E125" s="81" t="s">
        <v>104</v>
      </c>
      <c r="F125" s="82">
        <f>F126</f>
        <v>363917.53</v>
      </c>
      <c r="G125" s="9"/>
    </row>
    <row r="126" spans="1:7" ht="18" customHeight="1">
      <c r="A126" s="79" t="s">
        <v>265</v>
      </c>
      <c r="B126" s="91" t="s">
        <v>9</v>
      </c>
      <c r="C126" s="91" t="s">
        <v>1</v>
      </c>
      <c r="D126" s="80" t="s">
        <v>264</v>
      </c>
      <c r="E126" s="81" t="s">
        <v>187</v>
      </c>
      <c r="F126" s="82">
        <f>F127</f>
        <v>363917.53</v>
      </c>
      <c r="G126" s="9"/>
    </row>
    <row r="127" spans="1:7" ht="20.25" customHeight="1">
      <c r="A127" s="79" t="str">
        <f>A122</f>
        <v>Прочая закупка товаров,работ,услуг для государственных нужд</v>
      </c>
      <c r="B127" s="91" t="s">
        <v>9</v>
      </c>
      <c r="C127" s="91" t="s">
        <v>1</v>
      </c>
      <c r="D127" s="80" t="s">
        <v>264</v>
      </c>
      <c r="E127" s="81" t="s">
        <v>102</v>
      </c>
      <c r="F127" s="82">
        <f>353000+10917.53</f>
        <v>363917.53</v>
      </c>
      <c r="G127" s="9"/>
    </row>
    <row r="128" spans="1:7" ht="30.75" customHeight="1">
      <c r="A128" s="76" t="s">
        <v>266</v>
      </c>
      <c r="B128" s="90" t="s">
        <v>9</v>
      </c>
      <c r="C128" s="90" t="s">
        <v>1</v>
      </c>
      <c r="D128" s="77" t="s">
        <v>267</v>
      </c>
      <c r="E128" s="84" t="s">
        <v>87</v>
      </c>
      <c r="F128" s="78">
        <f>F129</f>
        <v>470000</v>
      </c>
      <c r="G128" s="9"/>
    </row>
    <row r="129" spans="1:7" ht="20.25" customHeight="1">
      <c r="A129" s="79" t="str">
        <f>A125</f>
        <v>Закупка товаров, работ,услуг для муниципальных нужд</v>
      </c>
      <c r="B129" s="91" t="s">
        <v>9</v>
      </c>
      <c r="C129" s="91" t="s">
        <v>1</v>
      </c>
      <c r="D129" s="80" t="s">
        <v>267</v>
      </c>
      <c r="E129" s="81" t="s">
        <v>104</v>
      </c>
      <c r="F129" s="82">
        <f>F130</f>
        <v>470000</v>
      </c>
      <c r="G129" s="9"/>
    </row>
    <row r="130" spans="1:7" ht="20.25" customHeight="1">
      <c r="A130" s="79" t="str">
        <f>A126</f>
        <v>Иные закупки товаров, работ, услуг для муниципальных нужд</v>
      </c>
      <c r="B130" s="91" t="s">
        <v>9</v>
      </c>
      <c r="C130" s="91" t="s">
        <v>1</v>
      </c>
      <c r="D130" s="80" t="s">
        <v>268</v>
      </c>
      <c r="E130" s="81" t="s">
        <v>187</v>
      </c>
      <c r="F130" s="82">
        <f>F131</f>
        <v>470000</v>
      </c>
      <c r="G130" s="9"/>
    </row>
    <row r="131" spans="1:7" ht="20.25" customHeight="1">
      <c r="A131" s="79" t="str">
        <f>A127</f>
        <v>Прочая закупка товаров,работ,услуг для государственных нужд</v>
      </c>
      <c r="B131" s="91" t="s">
        <v>9</v>
      </c>
      <c r="C131" s="91" t="s">
        <v>1</v>
      </c>
      <c r="D131" s="80" t="s">
        <v>268</v>
      </c>
      <c r="E131" s="81" t="s">
        <v>102</v>
      </c>
      <c r="F131" s="82">
        <f>455899.88+14100.12</f>
        <v>470000</v>
      </c>
      <c r="G131" s="9"/>
    </row>
    <row r="132" spans="1:7" ht="30.75" customHeight="1" hidden="1">
      <c r="A132" s="76" t="s">
        <v>195</v>
      </c>
      <c r="B132" s="90" t="s">
        <v>9</v>
      </c>
      <c r="C132" s="90" t="s">
        <v>1</v>
      </c>
      <c r="D132" s="77" t="s">
        <v>188</v>
      </c>
      <c r="E132" s="84" t="s">
        <v>184</v>
      </c>
      <c r="F132" s="78">
        <v>0</v>
      </c>
      <c r="G132" s="9"/>
    </row>
    <row r="133" spans="1:7" ht="16.5" customHeight="1">
      <c r="A133" s="76" t="s">
        <v>11</v>
      </c>
      <c r="B133" s="90" t="s">
        <v>9</v>
      </c>
      <c r="C133" s="90" t="s">
        <v>1</v>
      </c>
      <c r="D133" s="77" t="s">
        <v>189</v>
      </c>
      <c r="E133" s="84"/>
      <c r="F133" s="78">
        <f>F134</f>
        <v>643953.38</v>
      </c>
      <c r="G133" s="9"/>
    </row>
    <row r="134" spans="1:7" ht="63" customHeight="1">
      <c r="A134" s="79" t="s">
        <v>111</v>
      </c>
      <c r="B134" s="91" t="s">
        <v>9</v>
      </c>
      <c r="C134" s="91" t="s">
        <v>1</v>
      </c>
      <c r="D134" s="80" t="s">
        <v>189</v>
      </c>
      <c r="E134" s="81"/>
      <c r="F134" s="82">
        <f>F135+F136</f>
        <v>643953.38</v>
      </c>
      <c r="G134" s="9"/>
    </row>
    <row r="135" spans="1:8" ht="15.75" customHeight="1">
      <c r="A135" s="79" t="s">
        <v>112</v>
      </c>
      <c r="B135" s="91" t="s">
        <v>9</v>
      </c>
      <c r="C135" s="91" t="s">
        <v>1</v>
      </c>
      <c r="D135" s="80" t="s">
        <v>189</v>
      </c>
      <c r="E135" s="81" t="s">
        <v>132</v>
      </c>
      <c r="F135" s="82">
        <f>617953.38</f>
        <v>617953.38</v>
      </c>
      <c r="G135" s="9"/>
      <c r="H135" s="11"/>
    </row>
    <row r="136" spans="1:7" ht="15.75" customHeight="1">
      <c r="A136" s="79" t="str">
        <f>'[3]исправл.без остатков704789,83'!$A$113</f>
        <v>Закупка товаров, работ,услуг для муниципальных нужд</v>
      </c>
      <c r="B136" s="91" t="s">
        <v>9</v>
      </c>
      <c r="C136" s="91" t="s">
        <v>1</v>
      </c>
      <c r="D136" s="80" t="s">
        <v>189</v>
      </c>
      <c r="E136" s="81" t="s">
        <v>104</v>
      </c>
      <c r="F136" s="82">
        <f>F137</f>
        <v>26000</v>
      </c>
      <c r="G136" s="9"/>
    </row>
    <row r="137" spans="1:7" ht="35.25" customHeight="1">
      <c r="A137" s="79" t="s">
        <v>115</v>
      </c>
      <c r="B137" s="91" t="s">
        <v>9</v>
      </c>
      <c r="C137" s="91" t="s">
        <v>1</v>
      </c>
      <c r="D137" s="80" t="s">
        <v>189</v>
      </c>
      <c r="E137" s="81" t="s">
        <v>187</v>
      </c>
      <c r="F137" s="82">
        <f>F138</f>
        <v>26000</v>
      </c>
      <c r="G137" s="9"/>
    </row>
    <row r="138" spans="1:7" ht="23.25" customHeight="1">
      <c r="A138" s="79" t="s">
        <v>117</v>
      </c>
      <c r="B138" s="91" t="s">
        <v>9</v>
      </c>
      <c r="C138" s="91" t="s">
        <v>1</v>
      </c>
      <c r="D138" s="80" t="s">
        <v>189</v>
      </c>
      <c r="E138" s="81" t="s">
        <v>102</v>
      </c>
      <c r="F138" s="82">
        <f>2418.43+23581.57</f>
        <v>26000</v>
      </c>
      <c r="G138" s="9"/>
    </row>
    <row r="139" spans="1:7" ht="16.5" customHeight="1" hidden="1">
      <c r="A139" s="92" t="s">
        <v>41</v>
      </c>
      <c r="B139" s="93" t="s">
        <v>5</v>
      </c>
      <c r="C139" s="94" t="s">
        <v>2</v>
      </c>
      <c r="D139" s="80" t="s">
        <v>189</v>
      </c>
      <c r="E139" s="95" t="s">
        <v>3</v>
      </c>
      <c r="F139" s="96"/>
      <c r="G139" s="9"/>
    </row>
    <row r="140" spans="1:7" ht="16.5" customHeight="1" hidden="1">
      <c r="A140" s="92" t="s">
        <v>42</v>
      </c>
      <c r="B140" s="93" t="s">
        <v>5</v>
      </c>
      <c r="C140" s="94" t="s">
        <v>45</v>
      </c>
      <c r="D140" s="80" t="s">
        <v>189</v>
      </c>
      <c r="E140" s="95" t="s">
        <v>3</v>
      </c>
      <c r="F140" s="96"/>
      <c r="G140" s="9"/>
    </row>
    <row r="141" spans="1:7" ht="16.5" customHeight="1" hidden="1">
      <c r="A141" s="92" t="s">
        <v>43</v>
      </c>
      <c r="B141" s="93" t="s">
        <v>5</v>
      </c>
      <c r="C141" s="94" t="s">
        <v>45</v>
      </c>
      <c r="D141" s="80" t="s">
        <v>189</v>
      </c>
      <c r="E141" s="95" t="s">
        <v>3</v>
      </c>
      <c r="F141" s="96"/>
      <c r="G141" s="9"/>
    </row>
    <row r="142" spans="1:7" ht="16.5" customHeight="1" hidden="1">
      <c r="A142" s="97" t="s">
        <v>44</v>
      </c>
      <c r="B142" s="93" t="s">
        <v>5</v>
      </c>
      <c r="C142" s="94" t="s">
        <v>45</v>
      </c>
      <c r="D142" s="80" t="s">
        <v>189</v>
      </c>
      <c r="E142" s="94">
        <v>342</v>
      </c>
      <c r="F142" s="96"/>
      <c r="G142" s="9"/>
    </row>
    <row r="143" spans="1:7" ht="16.5" customHeight="1" hidden="1">
      <c r="A143" s="92" t="s">
        <v>6</v>
      </c>
      <c r="B143" s="93" t="s">
        <v>5</v>
      </c>
      <c r="C143" s="94" t="s">
        <v>45</v>
      </c>
      <c r="D143" s="80" t="s">
        <v>189</v>
      </c>
      <c r="E143" s="94">
        <v>342</v>
      </c>
      <c r="F143" s="96"/>
      <c r="G143" s="9"/>
    </row>
    <row r="144" spans="1:7" ht="16.5" customHeight="1" hidden="1">
      <c r="A144" s="92"/>
      <c r="B144" s="98"/>
      <c r="C144" s="99"/>
      <c r="D144" s="80" t="s">
        <v>189</v>
      </c>
      <c r="E144" s="99"/>
      <c r="F144" s="96"/>
      <c r="G144" s="9"/>
    </row>
    <row r="145" spans="1:7" ht="16.5" customHeight="1" hidden="1">
      <c r="A145" s="92" t="s">
        <v>46</v>
      </c>
      <c r="B145" s="93" t="s">
        <v>45</v>
      </c>
      <c r="C145" s="94" t="s">
        <v>2</v>
      </c>
      <c r="D145" s="80" t="s">
        <v>189</v>
      </c>
      <c r="E145" s="95" t="s">
        <v>3</v>
      </c>
      <c r="F145" s="96"/>
      <c r="G145" s="9"/>
    </row>
    <row r="146" spans="1:7" ht="16.5" customHeight="1" hidden="1">
      <c r="A146" s="92" t="s">
        <v>49</v>
      </c>
      <c r="B146" s="93" t="s">
        <v>45</v>
      </c>
      <c r="C146" s="94" t="s">
        <v>1</v>
      </c>
      <c r="D146" s="80" t="s">
        <v>189</v>
      </c>
      <c r="E146" s="95" t="s">
        <v>3</v>
      </c>
      <c r="F146" s="96"/>
      <c r="G146" s="9"/>
    </row>
    <row r="147" spans="1:7" ht="16.5" customHeight="1" hidden="1">
      <c r="A147" s="92" t="s">
        <v>47</v>
      </c>
      <c r="B147" s="93" t="s">
        <v>45</v>
      </c>
      <c r="C147" s="94" t="s">
        <v>1</v>
      </c>
      <c r="D147" s="80" t="s">
        <v>189</v>
      </c>
      <c r="E147" s="95" t="s">
        <v>3</v>
      </c>
      <c r="F147" s="96"/>
      <c r="G147" s="9"/>
    </row>
    <row r="148" spans="1:7" ht="16.5" customHeight="1" hidden="1">
      <c r="A148" s="92" t="s">
        <v>48</v>
      </c>
      <c r="B148" s="93" t="s">
        <v>45</v>
      </c>
      <c r="C148" s="94" t="s">
        <v>1</v>
      </c>
      <c r="D148" s="80" t="s">
        <v>189</v>
      </c>
      <c r="E148" s="94">
        <v>411</v>
      </c>
      <c r="F148" s="96"/>
      <c r="G148" s="9"/>
    </row>
    <row r="149" spans="1:7" ht="16.5" customHeight="1" hidden="1">
      <c r="A149" s="97" t="s">
        <v>7</v>
      </c>
      <c r="B149" s="93" t="s">
        <v>45</v>
      </c>
      <c r="C149" s="94" t="s">
        <v>1</v>
      </c>
      <c r="D149" s="80" t="s">
        <v>189</v>
      </c>
      <c r="E149" s="94">
        <v>411</v>
      </c>
      <c r="F149" s="96"/>
      <c r="G149" s="9"/>
    </row>
    <row r="150" spans="1:7" ht="16.5" customHeight="1" hidden="1">
      <c r="A150" s="97" t="s">
        <v>8</v>
      </c>
      <c r="B150" s="93" t="s">
        <v>45</v>
      </c>
      <c r="C150" s="94" t="s">
        <v>1</v>
      </c>
      <c r="D150" s="80" t="s">
        <v>189</v>
      </c>
      <c r="E150" s="94">
        <v>411</v>
      </c>
      <c r="F150" s="96"/>
      <c r="G150" s="9"/>
    </row>
    <row r="151" spans="1:7" ht="16.5" customHeight="1" hidden="1">
      <c r="A151" s="92"/>
      <c r="B151" s="98"/>
      <c r="C151" s="99"/>
      <c r="D151" s="80" t="s">
        <v>189</v>
      </c>
      <c r="E151" s="99"/>
      <c r="F151" s="96"/>
      <c r="G151" s="9"/>
    </row>
    <row r="152" spans="1:7" ht="16.5" customHeight="1" hidden="1">
      <c r="A152" s="97" t="s">
        <v>14</v>
      </c>
      <c r="B152" s="100" t="s">
        <v>15</v>
      </c>
      <c r="C152" s="94" t="s">
        <v>2</v>
      </c>
      <c r="D152" s="80" t="s">
        <v>189</v>
      </c>
      <c r="E152" s="94" t="s">
        <v>3</v>
      </c>
      <c r="F152" s="96"/>
      <c r="G152" s="9"/>
    </row>
    <row r="153" spans="1:7" ht="16.5" customHeight="1" hidden="1">
      <c r="A153" s="97" t="s">
        <v>16</v>
      </c>
      <c r="B153" s="100" t="s">
        <v>15</v>
      </c>
      <c r="C153" s="94" t="s">
        <v>17</v>
      </c>
      <c r="D153" s="80" t="s">
        <v>189</v>
      </c>
      <c r="E153" s="94" t="s">
        <v>3</v>
      </c>
      <c r="F153" s="96"/>
      <c r="G153" s="9"/>
    </row>
    <row r="154" spans="1:7" ht="16.5" customHeight="1" hidden="1">
      <c r="A154" s="97" t="s">
        <v>18</v>
      </c>
      <c r="B154" s="100" t="s">
        <v>15</v>
      </c>
      <c r="C154" s="94" t="s">
        <v>17</v>
      </c>
      <c r="D154" s="80" t="s">
        <v>189</v>
      </c>
      <c r="E154" s="94" t="s">
        <v>3</v>
      </c>
      <c r="F154" s="96"/>
      <c r="G154" s="9"/>
    </row>
    <row r="155" spans="1:7" ht="16.5" customHeight="1" hidden="1">
      <c r="A155" s="97" t="s">
        <v>36</v>
      </c>
      <c r="B155" s="100" t="s">
        <v>15</v>
      </c>
      <c r="C155" s="94" t="s">
        <v>17</v>
      </c>
      <c r="D155" s="80" t="s">
        <v>189</v>
      </c>
      <c r="E155" s="94">
        <v>611</v>
      </c>
      <c r="F155" s="96"/>
      <c r="G155" s="9"/>
    </row>
    <row r="156" spans="1:7" ht="16.5" customHeight="1" hidden="1">
      <c r="A156" s="97" t="s">
        <v>19</v>
      </c>
      <c r="B156" s="100" t="s">
        <v>15</v>
      </c>
      <c r="C156" s="94" t="s">
        <v>17</v>
      </c>
      <c r="D156" s="80" t="s">
        <v>189</v>
      </c>
      <c r="E156" s="94">
        <v>611</v>
      </c>
      <c r="F156" s="96"/>
      <c r="G156" s="9"/>
    </row>
    <row r="157" spans="1:7" ht="16.5" customHeight="1" hidden="1">
      <c r="A157" s="97" t="s">
        <v>20</v>
      </c>
      <c r="B157" s="100" t="s">
        <v>15</v>
      </c>
      <c r="C157" s="94" t="s">
        <v>17</v>
      </c>
      <c r="D157" s="80" t="s">
        <v>189</v>
      </c>
      <c r="E157" s="94">
        <v>611</v>
      </c>
      <c r="F157" s="96"/>
      <c r="G157" s="9"/>
    </row>
    <row r="158" spans="1:7" ht="16.5" customHeight="1" hidden="1">
      <c r="A158" s="97"/>
      <c r="B158" s="101"/>
      <c r="C158" s="94"/>
      <c r="D158" s="102" t="s">
        <v>189</v>
      </c>
      <c r="E158" s="101"/>
      <c r="F158" s="96"/>
      <c r="G158" s="9"/>
    </row>
    <row r="159" spans="1:7" ht="16.5" customHeight="1" hidden="1">
      <c r="A159" s="103"/>
      <c r="B159" s="80"/>
      <c r="C159" s="80"/>
      <c r="D159" s="80"/>
      <c r="E159" s="80"/>
      <c r="F159" s="80"/>
      <c r="G159" s="9"/>
    </row>
    <row r="160" spans="1:9" ht="15.75">
      <c r="A160" s="76" t="s">
        <v>271</v>
      </c>
      <c r="B160" s="77"/>
      <c r="C160" s="77"/>
      <c r="D160" s="77"/>
      <c r="E160" s="77"/>
      <c r="F160" s="78">
        <f>F7+F28+F31+F35+F44+F54+F68+F109+F113</f>
        <v>16950555.01</v>
      </c>
      <c r="G160" s="9"/>
      <c r="H160" s="11"/>
      <c r="I160" s="11"/>
    </row>
    <row r="161" spans="1:7" ht="15.75">
      <c r="A161" s="129"/>
      <c r="B161" s="129"/>
      <c r="C161" s="129"/>
      <c r="D161" s="71"/>
      <c r="E161" s="71"/>
      <c r="F161" s="71"/>
      <c r="G161" s="9"/>
    </row>
    <row r="162" spans="1:6" ht="12.75">
      <c r="A162" s="31"/>
      <c r="B162" s="31"/>
      <c r="C162" s="31"/>
      <c r="D162" s="31"/>
      <c r="E162" s="31"/>
      <c r="F162" s="31"/>
    </row>
  </sheetData>
  <sheetProtection/>
  <mergeCells count="6">
    <mergeCell ref="A161:C161"/>
    <mergeCell ref="F5:F6"/>
    <mergeCell ref="B5:E5"/>
    <mergeCell ref="D1:F1"/>
    <mergeCell ref="D2:F2"/>
    <mergeCell ref="A3:F3"/>
  </mergeCells>
  <printOptions/>
  <pageMargins left="1.4566929133858268" right="0.1968503937007874" top="0.7874015748031497" bottom="0.3937007874015748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85" zoomScaleNormal="85" zoomScalePageLayoutView="0" workbookViewId="0" topLeftCell="A17">
      <selection activeCell="G28" sqref="G28"/>
    </sheetView>
  </sheetViews>
  <sheetFormatPr defaultColWidth="9.00390625" defaultRowHeight="12.75"/>
  <cols>
    <col min="1" max="1" width="53.375" style="0" customWidth="1"/>
    <col min="2" max="2" width="19.75390625" style="0" customWidth="1"/>
    <col min="3" max="3" width="16.25390625" style="0" customWidth="1"/>
    <col min="4" max="4" width="23.25390625" style="0" customWidth="1"/>
    <col min="6" max="7" width="10.75390625" style="0" bestFit="1" customWidth="1"/>
  </cols>
  <sheetData>
    <row r="1" spans="1:21" ht="15.75">
      <c r="A1" s="9"/>
      <c r="B1" s="29"/>
      <c r="C1" s="138" t="s">
        <v>217</v>
      </c>
      <c r="D1" s="139"/>
      <c r="U1" s="2">
        <v>2000</v>
      </c>
    </row>
    <row r="2" spans="1:5" ht="45" customHeight="1">
      <c r="A2" s="9"/>
      <c r="B2" s="143" t="str">
        <f>приложение1!B2</f>
        <v>к проекту решения Думы МО "Гаханское" от ______2020 №__ "Об исполнении бюджета муниципального обазования "Гаханское" за  2019 год"</v>
      </c>
      <c r="C2" s="144"/>
      <c r="D2" s="144"/>
      <c r="E2" s="25"/>
    </row>
    <row r="3" spans="1:5" ht="32.25" customHeight="1">
      <c r="A3" s="141" t="s">
        <v>272</v>
      </c>
      <c r="B3" s="141"/>
      <c r="C3" s="141"/>
      <c r="D3" s="142"/>
      <c r="E3" s="9"/>
    </row>
    <row r="4" spans="1:5" ht="15.75" customHeight="1" thickBot="1">
      <c r="A4" s="9"/>
      <c r="B4" s="9"/>
      <c r="C4" s="9"/>
      <c r="D4" s="9"/>
      <c r="E4" s="9"/>
    </row>
    <row r="5" spans="1:5" ht="15.75">
      <c r="A5" s="21"/>
      <c r="B5" s="167"/>
      <c r="C5" s="168"/>
      <c r="D5" s="140" t="s">
        <v>134</v>
      </c>
      <c r="E5" s="9"/>
    </row>
    <row r="6" spans="1:5" ht="48.75" customHeight="1">
      <c r="A6" s="22" t="s">
        <v>12</v>
      </c>
      <c r="B6" s="14" t="s">
        <v>107</v>
      </c>
      <c r="C6" s="14" t="s">
        <v>108</v>
      </c>
      <c r="D6" s="166"/>
      <c r="E6" s="9"/>
    </row>
    <row r="7" spans="1:6" ht="15.75">
      <c r="A7" s="16" t="s">
        <v>0</v>
      </c>
      <c r="B7" s="13" t="s">
        <v>1</v>
      </c>
      <c r="C7" s="13" t="s">
        <v>2</v>
      </c>
      <c r="D7" s="28">
        <f>D8+D9+D11+D12+D10</f>
        <v>4248809.7</v>
      </c>
      <c r="E7" s="9"/>
      <c r="F7" s="11"/>
    </row>
    <row r="8" spans="1:5" ht="47.25">
      <c r="A8" s="189" t="s">
        <v>306</v>
      </c>
      <c r="B8" s="10" t="s">
        <v>1</v>
      </c>
      <c r="C8" s="10" t="s">
        <v>13</v>
      </c>
      <c r="D8" s="27">
        <f>'ведфункц(прил4'!F8</f>
        <v>1213340.35</v>
      </c>
      <c r="E8" s="9"/>
    </row>
    <row r="9" spans="1:5" ht="63">
      <c r="A9" s="15" t="s">
        <v>307</v>
      </c>
      <c r="B9" s="10" t="s">
        <v>1</v>
      </c>
      <c r="C9" s="10" t="s">
        <v>5</v>
      </c>
      <c r="D9" s="27">
        <f>'ведфункц(прил4'!F13</f>
        <v>3035469.35</v>
      </c>
      <c r="E9" s="9"/>
    </row>
    <row r="10" spans="1:5" ht="31.5" hidden="1">
      <c r="A10" s="15" t="str">
        <f>'ведфункц(прил4'!A23</f>
        <v>ОБЕСПЕЧЕНИЕ ПРОВЕДЕНИЯ ВЫБОРОВ И РЕФЕРЕНДУМОВ</v>
      </c>
      <c r="B10" s="10" t="s">
        <v>1</v>
      </c>
      <c r="C10" s="10" t="s">
        <v>207</v>
      </c>
      <c r="D10" s="27">
        <f>'ведфункц(прил4'!F23</f>
        <v>0</v>
      </c>
      <c r="E10" s="9"/>
    </row>
    <row r="11" spans="1:5" ht="21" customHeight="1">
      <c r="A11" s="190" t="s">
        <v>308</v>
      </c>
      <c r="B11" s="10" t="s">
        <v>1</v>
      </c>
      <c r="C11" s="10">
        <v>11</v>
      </c>
      <c r="D11" s="27">
        <v>0</v>
      </c>
      <c r="E11" s="9"/>
    </row>
    <row r="12" spans="1:5" ht="19.5" customHeight="1">
      <c r="A12" s="188" t="s">
        <v>309</v>
      </c>
      <c r="B12" s="118" t="s">
        <v>1</v>
      </c>
      <c r="C12" s="118" t="s">
        <v>165</v>
      </c>
      <c r="D12" s="27">
        <f>'ведфункц(прил4'!F31</f>
        <v>0</v>
      </c>
      <c r="E12" s="9"/>
    </row>
    <row r="13" spans="1:5" ht="15.75" customHeight="1">
      <c r="A13" s="16" t="s">
        <v>38</v>
      </c>
      <c r="B13" s="13" t="s">
        <v>13</v>
      </c>
      <c r="C13" s="12" t="s">
        <v>2</v>
      </c>
      <c r="D13" s="28">
        <f>'ведфункц(прил4'!F35</f>
        <v>115100</v>
      </c>
      <c r="E13" s="9"/>
    </row>
    <row r="14" spans="1:5" ht="15.75" customHeight="1">
      <c r="A14" s="15" t="s">
        <v>37</v>
      </c>
      <c r="B14" s="10" t="s">
        <v>13</v>
      </c>
      <c r="C14" s="118" t="s">
        <v>17</v>
      </c>
      <c r="D14" s="27">
        <f>'ведфункц(прил4'!F36</f>
        <v>115100</v>
      </c>
      <c r="E14" s="9"/>
    </row>
    <row r="15" spans="1:5" ht="32.25" customHeight="1">
      <c r="A15" s="16" t="s">
        <v>310</v>
      </c>
      <c r="B15" s="13" t="s">
        <v>17</v>
      </c>
      <c r="C15" s="12" t="s">
        <v>2</v>
      </c>
      <c r="D15" s="27">
        <f>D16+D17</f>
        <v>5620.01</v>
      </c>
      <c r="E15" s="9"/>
    </row>
    <row r="16" spans="1:5" ht="47.25" customHeight="1">
      <c r="A16" s="191" t="s">
        <v>311</v>
      </c>
      <c r="B16" s="83" t="s">
        <v>17</v>
      </c>
      <c r="C16" s="83" t="s">
        <v>227</v>
      </c>
      <c r="D16" s="27">
        <f>'ведфункц(прил4'!F45</f>
        <v>5620.01</v>
      </c>
      <c r="E16" s="9"/>
    </row>
    <row r="17" spans="1:5" ht="38.25" customHeight="1">
      <c r="A17" s="189" t="s">
        <v>312</v>
      </c>
      <c r="B17" s="83" t="s">
        <v>17</v>
      </c>
      <c r="C17" s="83" t="s">
        <v>313</v>
      </c>
      <c r="D17" s="27">
        <f>'ведфункц(прил4'!F49</f>
        <v>0</v>
      </c>
      <c r="E17" s="9"/>
    </row>
    <row r="18" spans="1:5" ht="24" customHeight="1">
      <c r="A18" s="193" t="s">
        <v>314</v>
      </c>
      <c r="B18" s="18" t="s">
        <v>5</v>
      </c>
      <c r="C18" s="18" t="s">
        <v>2</v>
      </c>
      <c r="D18" s="28">
        <f>D19+D20</f>
        <v>1474480</v>
      </c>
      <c r="E18" s="9"/>
    </row>
    <row r="19" spans="1:5" ht="18.75" customHeight="1">
      <c r="A19" s="15" t="s">
        <v>213</v>
      </c>
      <c r="B19" s="83" t="s">
        <v>5</v>
      </c>
      <c r="C19" s="83" t="s">
        <v>1</v>
      </c>
      <c r="D19" s="27">
        <f>'ведфункц(прил4'!F55</f>
        <v>36400</v>
      </c>
      <c r="E19" s="9"/>
    </row>
    <row r="20" spans="1:5" ht="20.25" customHeight="1">
      <c r="A20" s="190" t="s">
        <v>122</v>
      </c>
      <c r="B20" s="83" t="s">
        <v>5</v>
      </c>
      <c r="C20" s="83" t="s">
        <v>227</v>
      </c>
      <c r="D20" s="27">
        <f>'ведфункц(прил4'!F62</f>
        <v>1438080</v>
      </c>
      <c r="E20" s="9"/>
    </row>
    <row r="21" spans="1:5" ht="24" customHeight="1">
      <c r="A21" s="193" t="s">
        <v>46</v>
      </c>
      <c r="B21" s="18" t="s">
        <v>45</v>
      </c>
      <c r="C21" s="18" t="s">
        <v>2</v>
      </c>
      <c r="D21" s="28">
        <f>D22+D23</f>
        <v>5706634.16</v>
      </c>
      <c r="E21" s="9"/>
    </row>
    <row r="22" spans="1:5" ht="18" customHeight="1">
      <c r="A22" s="24" t="s">
        <v>315</v>
      </c>
      <c r="B22" s="87" t="s">
        <v>45</v>
      </c>
      <c r="C22" s="87" t="s">
        <v>13</v>
      </c>
      <c r="D22" s="27">
        <f>'ведфункц(прил4'!F69</f>
        <v>3481289.12</v>
      </c>
      <c r="E22" s="9"/>
    </row>
    <row r="23" spans="1:5" ht="20.25" customHeight="1">
      <c r="A23" s="190" t="s">
        <v>316</v>
      </c>
      <c r="B23" s="194" t="s">
        <v>45</v>
      </c>
      <c r="C23" s="194" t="s">
        <v>17</v>
      </c>
      <c r="D23" s="27">
        <f>'ведфункц(прил4'!F80</f>
        <v>2225345.04</v>
      </c>
      <c r="E23" s="9"/>
    </row>
    <row r="24" spans="1:5" ht="25.5" customHeight="1" hidden="1">
      <c r="A24" s="16" t="s">
        <v>124</v>
      </c>
      <c r="B24" s="20" t="s">
        <v>125</v>
      </c>
      <c r="C24" s="20" t="s">
        <v>89</v>
      </c>
      <c r="D24" s="23">
        <v>0</v>
      </c>
      <c r="E24" s="9"/>
    </row>
    <row r="25" spans="1:5" ht="47.25" customHeight="1">
      <c r="A25" s="195" t="s">
        <v>317</v>
      </c>
      <c r="B25" s="19" t="s">
        <v>313</v>
      </c>
      <c r="C25" s="19" t="s">
        <v>2</v>
      </c>
      <c r="D25" s="169">
        <f>D26</f>
        <v>25000</v>
      </c>
      <c r="E25" s="9"/>
    </row>
    <row r="26" spans="1:5" ht="31.5" customHeight="1">
      <c r="A26" s="191" t="s">
        <v>128</v>
      </c>
      <c r="B26" s="87" t="s">
        <v>127</v>
      </c>
      <c r="C26" s="87" t="s">
        <v>90</v>
      </c>
      <c r="D26" s="196">
        <f>'ведфункц(прил4'!F109</f>
        <v>25000</v>
      </c>
      <c r="E26" s="9"/>
    </row>
    <row r="27" spans="1:5" ht="31.5" customHeight="1">
      <c r="A27" s="192" t="s">
        <v>131</v>
      </c>
      <c r="B27" s="18" t="s">
        <v>9</v>
      </c>
      <c r="C27" s="18" t="s">
        <v>2</v>
      </c>
      <c r="D27" s="197">
        <f>D28</f>
        <v>5374911.14</v>
      </c>
      <c r="E27" s="9"/>
    </row>
    <row r="28" spans="1:6" ht="27" customHeight="1">
      <c r="A28" s="190" t="s">
        <v>10</v>
      </c>
      <c r="B28" s="198" t="s">
        <v>9</v>
      </c>
      <c r="C28" s="198" t="s">
        <v>1</v>
      </c>
      <c r="D28" s="27">
        <f>'ведфункц(прил4'!F113</f>
        <v>5374911.14</v>
      </c>
      <c r="E28" s="9"/>
      <c r="F28" s="11"/>
    </row>
    <row r="29" spans="1:9" ht="16.5" thickBot="1">
      <c r="A29" s="119" t="s">
        <v>133</v>
      </c>
      <c r="B29" s="120"/>
      <c r="C29" s="120"/>
      <c r="D29" s="121">
        <f>D7+D13+D15+D18+D21+D25+D27</f>
        <v>16950555.01</v>
      </c>
      <c r="E29" s="9"/>
      <c r="F29" s="11"/>
      <c r="G29" s="11"/>
      <c r="I29" s="11"/>
    </row>
    <row r="30" spans="1:5" ht="15.75">
      <c r="A30" s="137"/>
      <c r="B30" s="137"/>
      <c r="C30" s="137"/>
      <c r="D30" s="9"/>
      <c r="E30" s="9"/>
    </row>
  </sheetData>
  <sheetProtection/>
  <mergeCells count="6">
    <mergeCell ref="A30:C30"/>
    <mergeCell ref="C1:D1"/>
    <mergeCell ref="D5:D6"/>
    <mergeCell ref="B5:C5"/>
    <mergeCell ref="A3:D3"/>
    <mergeCell ref="B2:D2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74">
      <selection activeCell="H13" sqref="H13:H14"/>
    </sheetView>
  </sheetViews>
  <sheetFormatPr defaultColWidth="9.00390625" defaultRowHeight="12.75"/>
  <cols>
    <col min="1" max="1" width="71.875" style="0" customWidth="1"/>
    <col min="2" max="2" width="11.75390625" style="0" customWidth="1"/>
    <col min="3" max="3" width="29.75390625" style="0" customWidth="1"/>
    <col min="4" max="4" width="17.625" style="0" customWidth="1"/>
    <col min="6" max="6" width="14.75390625" style="0" customWidth="1"/>
    <col min="7" max="7" width="10.25390625" style="0" bestFit="1" customWidth="1"/>
  </cols>
  <sheetData>
    <row r="1" spans="1:4" ht="15">
      <c r="A1" s="5"/>
      <c r="B1" s="4"/>
      <c r="C1" s="133" t="s">
        <v>156</v>
      </c>
      <c r="D1" s="133"/>
    </row>
    <row r="2" spans="1:5" ht="45.75" customHeight="1">
      <c r="A2" s="6"/>
      <c r="B2" s="151" t="s">
        <v>218</v>
      </c>
      <c r="C2" s="152"/>
      <c r="D2" s="152"/>
      <c r="E2" s="4"/>
    </row>
    <row r="3" spans="1:4" ht="27" customHeight="1" thickBot="1">
      <c r="A3" s="135" t="s">
        <v>197</v>
      </c>
      <c r="B3" s="135"/>
      <c r="C3" s="135"/>
      <c r="D3" s="129"/>
    </row>
    <row r="4" spans="1:4" ht="13.5" hidden="1" thickBot="1">
      <c r="A4" s="30"/>
      <c r="B4" s="30"/>
      <c r="C4" s="30"/>
      <c r="D4" s="31"/>
    </row>
    <row r="5" spans="1:4" ht="16.5" thickBot="1">
      <c r="A5" s="145" t="s">
        <v>21</v>
      </c>
      <c r="B5" s="147" t="s">
        <v>69</v>
      </c>
      <c r="C5" s="148"/>
      <c r="D5" s="149" t="s">
        <v>86</v>
      </c>
    </row>
    <row r="6" spans="1:4" ht="53.25" customHeight="1" thickBot="1">
      <c r="A6" s="146"/>
      <c r="B6" s="32" t="s">
        <v>190</v>
      </c>
      <c r="C6" s="33" t="s">
        <v>70</v>
      </c>
      <c r="D6" s="150"/>
    </row>
    <row r="7" spans="1:7" ht="16.5" thickBot="1">
      <c r="A7" s="34" t="s">
        <v>22</v>
      </c>
      <c r="B7" s="35" t="s">
        <v>3</v>
      </c>
      <c r="C7" s="36" t="s">
        <v>72</v>
      </c>
      <c r="D7" s="37">
        <f>D8</f>
        <v>4258981.19</v>
      </c>
      <c r="F7" s="11"/>
      <c r="G7" s="11"/>
    </row>
    <row r="8" spans="1:6" ht="15.75">
      <c r="A8" s="38" t="s">
        <v>78</v>
      </c>
      <c r="B8" s="39">
        <v>182</v>
      </c>
      <c r="C8" s="40" t="s">
        <v>71</v>
      </c>
      <c r="D8" s="41">
        <f>D9+D25+D30+D36+D50</f>
        <v>4258981.19</v>
      </c>
      <c r="F8" s="11"/>
    </row>
    <row r="9" spans="1:4" ht="15.75">
      <c r="A9" s="42" t="s">
        <v>23</v>
      </c>
      <c r="B9" s="43">
        <v>182</v>
      </c>
      <c r="C9" s="44" t="s">
        <v>73</v>
      </c>
      <c r="D9" s="45">
        <f>D10</f>
        <v>2499925.6500000004</v>
      </c>
    </row>
    <row r="10" spans="1:6" ht="15.75">
      <c r="A10" s="42" t="s">
        <v>24</v>
      </c>
      <c r="B10" s="43">
        <v>182</v>
      </c>
      <c r="C10" s="44" t="s">
        <v>74</v>
      </c>
      <c r="D10" s="69">
        <f>D13+D20+D21</f>
        <v>2499925.6500000004</v>
      </c>
      <c r="F10" s="11"/>
    </row>
    <row r="11" spans="1:4" ht="15.75" hidden="1">
      <c r="A11" s="42" t="s">
        <v>25</v>
      </c>
      <c r="B11" s="43">
        <v>182</v>
      </c>
      <c r="C11" s="44" t="s">
        <v>75</v>
      </c>
      <c r="D11" s="48">
        <v>0</v>
      </c>
    </row>
    <row r="12" spans="1:4" ht="51.75" hidden="1">
      <c r="A12" s="180" t="s">
        <v>305</v>
      </c>
      <c r="B12" s="43">
        <v>182</v>
      </c>
      <c r="C12" s="44" t="s">
        <v>74</v>
      </c>
      <c r="D12" s="48">
        <f>0</f>
        <v>0</v>
      </c>
    </row>
    <row r="13" spans="1:4" ht="53.25" customHeight="1">
      <c r="A13" s="181" t="s">
        <v>305</v>
      </c>
      <c r="B13" s="182">
        <v>182</v>
      </c>
      <c r="C13" s="183" t="s">
        <v>93</v>
      </c>
      <c r="D13" s="184">
        <f>D14+D15+D16+D17</f>
        <v>2485946.99</v>
      </c>
    </row>
    <row r="14" spans="1:4" ht="56.25" customHeight="1">
      <c r="A14" s="46" t="str">
        <f>A13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4" s="43">
        <v>182</v>
      </c>
      <c r="C14" s="47" t="s">
        <v>92</v>
      </c>
      <c r="D14" s="45">
        <f>2485523.39</f>
        <v>2485523.39</v>
      </c>
    </row>
    <row r="15" spans="1:4" ht="52.5" customHeight="1">
      <c r="A15" s="46" t="str">
        <f>A14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5" s="43">
        <v>182</v>
      </c>
      <c r="C15" s="47" t="s">
        <v>304</v>
      </c>
      <c r="D15" s="45">
        <v>109.46</v>
      </c>
    </row>
    <row r="16" spans="1:4" ht="51.75" customHeight="1">
      <c r="A16" s="46" t="str">
        <f>A15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6" s="43">
        <v>182</v>
      </c>
      <c r="C16" s="47" t="s">
        <v>157</v>
      </c>
      <c r="D16" s="45">
        <f>320.99</f>
        <v>320.99</v>
      </c>
    </row>
    <row r="17" spans="1:4" ht="52.5" customHeight="1">
      <c r="A17" s="46" t="str">
        <f>A16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ст.227, 227.1 и 228 Налогового кодекса Российской Федерации</v>
      </c>
      <c r="B17" s="43">
        <v>182</v>
      </c>
      <c r="C17" s="47" t="s">
        <v>303</v>
      </c>
      <c r="D17" s="45">
        <v>-6.85</v>
      </c>
    </row>
    <row r="18" spans="1:4" ht="65.25" customHeight="1" hidden="1">
      <c r="A18" s="178" t="s">
        <v>105</v>
      </c>
      <c r="B18" s="43">
        <v>182</v>
      </c>
      <c r="C18" s="47" t="s">
        <v>106</v>
      </c>
      <c r="D18" s="179">
        <v>0</v>
      </c>
    </row>
    <row r="19" spans="1:4" ht="65.25" customHeight="1" hidden="1">
      <c r="A19" s="178" t="s">
        <v>105</v>
      </c>
      <c r="B19" s="43">
        <v>182</v>
      </c>
      <c r="C19" s="47" t="s">
        <v>192</v>
      </c>
      <c r="D19" s="179">
        <v>0</v>
      </c>
    </row>
    <row r="20" spans="1:4" ht="58.5" customHeight="1">
      <c r="A20" s="185" t="s">
        <v>105</v>
      </c>
      <c r="B20" s="186">
        <v>182</v>
      </c>
      <c r="C20" s="183" t="s">
        <v>302</v>
      </c>
      <c r="D20" s="184">
        <v>17.5</v>
      </c>
    </row>
    <row r="21" spans="1:4" ht="29.25" customHeight="1">
      <c r="A21" s="187" t="s">
        <v>95</v>
      </c>
      <c r="B21" s="186">
        <v>182</v>
      </c>
      <c r="C21" s="183" t="s">
        <v>94</v>
      </c>
      <c r="D21" s="184">
        <f>D22+D23+D24</f>
        <v>13961.16</v>
      </c>
    </row>
    <row r="22" spans="1:4" ht="30" customHeight="1">
      <c r="A22" s="46" t="s">
        <v>95</v>
      </c>
      <c r="B22" s="43">
        <v>182</v>
      </c>
      <c r="C22" s="47" t="s">
        <v>96</v>
      </c>
      <c r="D22" s="45">
        <f>13458.86</f>
        <v>13458.86</v>
      </c>
    </row>
    <row r="23" spans="1:4" ht="30" customHeight="1">
      <c r="A23" s="46" t="s">
        <v>95</v>
      </c>
      <c r="B23" s="43">
        <v>182</v>
      </c>
      <c r="C23" s="47" t="s">
        <v>301</v>
      </c>
      <c r="D23" s="45">
        <f>262.55</f>
        <v>262.55</v>
      </c>
    </row>
    <row r="24" spans="1:4" ht="32.25" customHeight="1">
      <c r="A24" s="46" t="s">
        <v>95</v>
      </c>
      <c r="B24" s="43">
        <v>182</v>
      </c>
      <c r="C24" s="47" t="s">
        <v>97</v>
      </c>
      <c r="D24" s="45">
        <f>239.75</f>
        <v>239.75</v>
      </c>
    </row>
    <row r="25" spans="1:4" ht="32.25" customHeight="1" thickBot="1">
      <c r="A25" s="49" t="s">
        <v>158</v>
      </c>
      <c r="B25" s="43">
        <v>100</v>
      </c>
      <c r="C25" s="44" t="s">
        <v>163</v>
      </c>
      <c r="D25" s="69">
        <f>SUM(D26:D29)</f>
        <v>1463299.01</v>
      </c>
    </row>
    <row r="26" spans="1:4" ht="59.25" customHeight="1" thickBot="1">
      <c r="A26" s="199" t="s">
        <v>159</v>
      </c>
      <c r="B26" s="43">
        <v>100</v>
      </c>
      <c r="C26" s="50" t="s">
        <v>300</v>
      </c>
      <c r="D26" s="45">
        <v>666069.07</v>
      </c>
    </row>
    <row r="27" spans="1:4" ht="69.75" customHeight="1" thickBot="1">
      <c r="A27" s="200" t="s">
        <v>160</v>
      </c>
      <c r="B27" s="43">
        <v>100</v>
      </c>
      <c r="C27" s="51" t="s">
        <v>299</v>
      </c>
      <c r="D27" s="45">
        <v>4895.79</v>
      </c>
    </row>
    <row r="28" spans="1:4" ht="69.75" customHeight="1" thickBot="1">
      <c r="A28" s="200" t="s">
        <v>161</v>
      </c>
      <c r="B28" s="43">
        <v>100</v>
      </c>
      <c r="C28" s="51" t="s">
        <v>298</v>
      </c>
      <c r="D28" s="45">
        <v>889870.54</v>
      </c>
    </row>
    <row r="29" spans="1:4" ht="71.25" customHeight="1" thickBot="1">
      <c r="A29" s="200" t="s">
        <v>162</v>
      </c>
      <c r="B29" s="43">
        <v>100</v>
      </c>
      <c r="C29" s="51" t="s">
        <v>297</v>
      </c>
      <c r="D29" s="45">
        <v>-97536.39</v>
      </c>
    </row>
    <row r="30" spans="1:4" ht="15.75">
      <c r="A30" s="52" t="s">
        <v>61</v>
      </c>
      <c r="B30" s="43">
        <v>182</v>
      </c>
      <c r="C30" s="44" t="s">
        <v>76</v>
      </c>
      <c r="D30" s="173">
        <f>D31+D32+D34+D35+D33</f>
        <v>30050.66</v>
      </c>
    </row>
    <row r="31" spans="1:4" ht="15.75">
      <c r="A31" s="46" t="s">
        <v>62</v>
      </c>
      <c r="B31" s="43">
        <v>182</v>
      </c>
      <c r="C31" s="47" t="s">
        <v>295</v>
      </c>
      <c r="D31" s="45">
        <f>28980</f>
        <v>28980</v>
      </c>
    </row>
    <row r="32" spans="1:4" ht="15.75">
      <c r="A32" s="46" t="s">
        <v>296</v>
      </c>
      <c r="B32" s="43">
        <v>182</v>
      </c>
      <c r="C32" s="47" t="s">
        <v>294</v>
      </c>
      <c r="D32" s="45">
        <f>343.15</f>
        <v>343.15</v>
      </c>
    </row>
    <row r="33" spans="1:4" ht="15.75">
      <c r="A33" s="46" t="s">
        <v>167</v>
      </c>
      <c r="B33" s="43">
        <v>182</v>
      </c>
      <c r="C33" s="47" t="s">
        <v>293</v>
      </c>
      <c r="D33" s="45">
        <f>727.51</f>
        <v>727.51</v>
      </c>
    </row>
    <row r="34" spans="1:4" ht="15.75" hidden="1">
      <c r="A34" s="46" t="str">
        <f>'[1]доходы'!$B$42</f>
        <v>Единый сельскохоз.налог (за налог.пер., истекшие до 1 января 2011 года)</v>
      </c>
      <c r="B34" s="43">
        <v>182</v>
      </c>
      <c r="C34" s="47" t="s">
        <v>98</v>
      </c>
      <c r="D34" s="45">
        <v>0</v>
      </c>
    </row>
    <row r="35" spans="1:4" ht="15.75" hidden="1">
      <c r="A35" s="46" t="str">
        <f>'[1]доходы'!$B$43</f>
        <v>Единый сельскохоз.налог (за налог.пер., истекшие до 1 января 2011 года)</v>
      </c>
      <c r="B35" s="43">
        <v>182</v>
      </c>
      <c r="C35" s="47" t="s">
        <v>99</v>
      </c>
      <c r="D35" s="45">
        <v>0</v>
      </c>
    </row>
    <row r="36" spans="1:4" ht="15.75">
      <c r="A36" s="52" t="s">
        <v>26</v>
      </c>
      <c r="B36" s="43">
        <v>182</v>
      </c>
      <c r="C36" s="44" t="s">
        <v>77</v>
      </c>
      <c r="D36" s="48">
        <f>D37+D41</f>
        <v>260630.2</v>
      </c>
    </row>
    <row r="37" spans="1:4" ht="15.75">
      <c r="A37" s="46" t="s">
        <v>56</v>
      </c>
      <c r="B37" s="43">
        <v>182</v>
      </c>
      <c r="C37" s="47" t="s">
        <v>80</v>
      </c>
      <c r="D37" s="55">
        <f>D38+D39+D40</f>
        <v>57585.689999999995</v>
      </c>
    </row>
    <row r="38" spans="1:4" ht="26.25">
      <c r="A38" s="46" t="s">
        <v>55</v>
      </c>
      <c r="B38" s="43">
        <v>182</v>
      </c>
      <c r="C38" s="47" t="s">
        <v>81</v>
      </c>
      <c r="D38" s="45">
        <f>57241.2</f>
        <v>57241.2</v>
      </c>
    </row>
    <row r="39" spans="1:4" ht="39">
      <c r="A39" s="46" t="s">
        <v>274</v>
      </c>
      <c r="B39" s="43">
        <v>182</v>
      </c>
      <c r="C39" s="47" t="s">
        <v>168</v>
      </c>
      <c r="D39" s="45">
        <f>344.49</f>
        <v>344.49</v>
      </c>
    </row>
    <row r="40" spans="1:4" ht="15.75" hidden="1">
      <c r="A40" s="46"/>
      <c r="B40" s="43">
        <v>182</v>
      </c>
      <c r="C40" s="47" t="s">
        <v>198</v>
      </c>
      <c r="D40" s="45">
        <v>0</v>
      </c>
    </row>
    <row r="41" spans="1:4" ht="15.75">
      <c r="A41" s="42" t="s">
        <v>27</v>
      </c>
      <c r="B41" s="43">
        <v>182</v>
      </c>
      <c r="C41" s="44" t="s">
        <v>82</v>
      </c>
      <c r="D41" s="69">
        <f>D42+D46</f>
        <v>203044.51</v>
      </c>
    </row>
    <row r="42" spans="1:4" ht="26.25" customHeight="1">
      <c r="A42" s="46" t="s">
        <v>57</v>
      </c>
      <c r="B42" s="43">
        <v>182</v>
      </c>
      <c r="C42" s="47" t="s">
        <v>82</v>
      </c>
      <c r="D42" s="45">
        <f>D43+D44+D45</f>
        <v>46805.97</v>
      </c>
    </row>
    <row r="43" spans="1:4" ht="39">
      <c r="A43" s="46" t="s">
        <v>58</v>
      </c>
      <c r="B43" s="43">
        <v>182</v>
      </c>
      <c r="C43" s="47" t="s">
        <v>170</v>
      </c>
      <c r="D43" s="45">
        <f>46465.46</f>
        <v>46465.46</v>
      </c>
    </row>
    <row r="44" spans="1:4" ht="39">
      <c r="A44" s="46" t="s">
        <v>58</v>
      </c>
      <c r="B44" s="43">
        <v>182</v>
      </c>
      <c r="C44" s="47" t="s">
        <v>292</v>
      </c>
      <c r="D44" s="45">
        <f>90.51</f>
        <v>90.51</v>
      </c>
    </row>
    <row r="45" spans="1:4" ht="39">
      <c r="A45" s="46" t="s">
        <v>58</v>
      </c>
      <c r="B45" s="43">
        <v>182</v>
      </c>
      <c r="C45" s="47" t="s">
        <v>171</v>
      </c>
      <c r="D45" s="45">
        <v>250</v>
      </c>
    </row>
    <row r="46" spans="1:4" ht="39">
      <c r="A46" s="54" t="s">
        <v>79</v>
      </c>
      <c r="B46" s="43">
        <v>182</v>
      </c>
      <c r="C46" s="47" t="s">
        <v>169</v>
      </c>
      <c r="D46" s="55">
        <f>D47+D48+D49</f>
        <v>156238.54</v>
      </c>
    </row>
    <row r="47" spans="1:4" ht="39">
      <c r="A47" s="54" t="s">
        <v>79</v>
      </c>
      <c r="B47" s="43">
        <v>182</v>
      </c>
      <c r="C47" s="47" t="s">
        <v>172</v>
      </c>
      <c r="D47" s="45">
        <f>152677.32</f>
        <v>152677.32</v>
      </c>
    </row>
    <row r="48" spans="1:4" ht="39">
      <c r="A48" s="54" t="s">
        <v>79</v>
      </c>
      <c r="B48" s="43">
        <v>182</v>
      </c>
      <c r="C48" s="47" t="s">
        <v>173</v>
      </c>
      <c r="D48" s="45">
        <f>3561.22</f>
        <v>3561.22</v>
      </c>
    </row>
    <row r="49" spans="1:4" ht="39" hidden="1">
      <c r="A49" s="54" t="s">
        <v>79</v>
      </c>
      <c r="B49" s="43">
        <v>182</v>
      </c>
      <c r="C49" s="47" t="s">
        <v>174</v>
      </c>
      <c r="D49" s="45">
        <v>0</v>
      </c>
    </row>
    <row r="50" spans="1:4" ht="15.75">
      <c r="A50" s="56" t="s">
        <v>180</v>
      </c>
      <c r="B50" s="58" t="s">
        <v>87</v>
      </c>
      <c r="C50" s="44" t="s">
        <v>291</v>
      </c>
      <c r="D50" s="48">
        <f>D51+D52+D53+D54</f>
        <v>5075.67</v>
      </c>
    </row>
    <row r="51" spans="1:4" ht="51.75">
      <c r="A51" s="57" t="s">
        <v>193</v>
      </c>
      <c r="B51" s="43">
        <v>161</v>
      </c>
      <c r="C51" s="47" t="s">
        <v>194</v>
      </c>
      <c r="D51" s="45">
        <v>934</v>
      </c>
    </row>
    <row r="52" spans="1:4" ht="39">
      <c r="A52" s="57" t="s">
        <v>289</v>
      </c>
      <c r="B52" s="43">
        <v>322</v>
      </c>
      <c r="C52" s="47" t="s">
        <v>290</v>
      </c>
      <c r="D52" s="45">
        <f>2475</f>
        <v>2475</v>
      </c>
    </row>
    <row r="53" spans="1:4" ht="47.25" customHeight="1">
      <c r="A53" s="111" t="s">
        <v>199</v>
      </c>
      <c r="B53" s="112">
        <v>250</v>
      </c>
      <c r="C53" s="113" t="s">
        <v>200</v>
      </c>
      <c r="D53" s="114">
        <v>1666.67</v>
      </c>
    </row>
    <row r="54" spans="1:4" ht="15.75" hidden="1">
      <c r="A54" s="61" t="s">
        <v>275</v>
      </c>
      <c r="B54" s="115">
        <v>250</v>
      </c>
      <c r="C54" s="64" t="s">
        <v>201</v>
      </c>
      <c r="D54" s="70">
        <v>0</v>
      </c>
    </row>
    <row r="55" spans="1:7" ht="15.75">
      <c r="A55" s="170" t="s">
        <v>28</v>
      </c>
      <c r="B55" s="115"/>
      <c r="C55" s="64"/>
      <c r="D55" s="172">
        <f>D7</f>
        <v>4258981.19</v>
      </c>
      <c r="F55" s="3"/>
      <c r="G55" s="17"/>
    </row>
    <row r="56" spans="1:4" ht="15.75">
      <c r="A56" s="174" t="s">
        <v>29</v>
      </c>
      <c r="B56" s="175" t="s">
        <v>181</v>
      </c>
      <c r="C56" s="176" t="s">
        <v>83</v>
      </c>
      <c r="D56" s="177">
        <f>D57+D65+D69+D74+D75</f>
        <v>14221087.39</v>
      </c>
    </row>
    <row r="57" spans="1:4" ht="15.75">
      <c r="A57" s="59" t="s">
        <v>30</v>
      </c>
      <c r="B57" s="58" t="s">
        <v>181</v>
      </c>
      <c r="C57" s="44" t="str">
        <f>C58</f>
        <v> 2 02 10000 00 0000 150</v>
      </c>
      <c r="D57" s="53">
        <f>D58</f>
        <v>9802200</v>
      </c>
    </row>
    <row r="58" spans="1:4" ht="42" customHeight="1">
      <c r="A58" s="59" t="s">
        <v>31</v>
      </c>
      <c r="B58" s="58" t="s">
        <v>181</v>
      </c>
      <c r="C58" s="44" t="s">
        <v>288</v>
      </c>
      <c r="D58" s="53">
        <f>D59+D63</f>
        <v>9802200</v>
      </c>
    </row>
    <row r="59" spans="1:4" ht="26.25">
      <c r="A59" s="57" t="s">
        <v>32</v>
      </c>
      <c r="B59" s="58" t="s">
        <v>181</v>
      </c>
      <c r="C59" s="47" t="str">
        <f>C60</f>
        <v> 2 02 15001 10 0000 150</v>
      </c>
      <c r="D59" s="60">
        <f>D61+D62</f>
        <v>9802200</v>
      </c>
    </row>
    <row r="60" spans="1:4" ht="15.75">
      <c r="A60" s="57" t="s">
        <v>63</v>
      </c>
      <c r="B60" s="58" t="s">
        <v>181</v>
      </c>
      <c r="C60" s="47" t="str">
        <f>C61</f>
        <v> 2 02 15001 10 0000 150</v>
      </c>
      <c r="D60" s="60"/>
    </row>
    <row r="61" spans="1:4" ht="26.25">
      <c r="A61" s="57" t="s">
        <v>64</v>
      </c>
      <c r="B61" s="58" t="s">
        <v>181</v>
      </c>
      <c r="C61" s="47" t="s">
        <v>276</v>
      </c>
      <c r="D61" s="60">
        <v>0</v>
      </c>
    </row>
    <row r="62" spans="1:4" ht="26.25">
      <c r="A62" s="57" t="s">
        <v>65</v>
      </c>
      <c r="B62" s="58" t="s">
        <v>181</v>
      </c>
      <c r="C62" s="47" t="s">
        <v>276</v>
      </c>
      <c r="D62" s="60">
        <f>9802200</f>
        <v>9802200</v>
      </c>
    </row>
    <row r="63" spans="1:4" ht="26.25" hidden="1">
      <c r="A63" s="59" t="s">
        <v>33</v>
      </c>
      <c r="B63" s="43"/>
      <c r="C63" s="44" t="s">
        <v>84</v>
      </c>
      <c r="D63" s="53">
        <v>0</v>
      </c>
    </row>
    <row r="64" spans="1:4" ht="15.75" hidden="1">
      <c r="A64" s="57" t="s">
        <v>33</v>
      </c>
      <c r="B64" s="58" t="s">
        <v>181</v>
      </c>
      <c r="C64" s="47" t="s">
        <v>85</v>
      </c>
      <c r="D64" s="60">
        <v>0</v>
      </c>
    </row>
    <row r="65" spans="1:4" ht="15.75">
      <c r="A65" s="59" t="s">
        <v>34</v>
      </c>
      <c r="B65" s="58" t="s">
        <v>181</v>
      </c>
      <c r="C65" s="44" t="s">
        <v>279</v>
      </c>
      <c r="D65" s="53">
        <f>D66+D68</f>
        <v>151500</v>
      </c>
    </row>
    <row r="66" spans="1:4" ht="39">
      <c r="A66" s="57" t="s">
        <v>59</v>
      </c>
      <c r="B66" s="58" t="s">
        <v>181</v>
      </c>
      <c r="C66" s="47" t="str">
        <f>C67</f>
        <v> 2 02 35118 10 0000 150</v>
      </c>
      <c r="D66" s="60">
        <f>D67</f>
        <v>115100</v>
      </c>
    </row>
    <row r="67" spans="1:4" ht="39">
      <c r="A67" s="57" t="s">
        <v>59</v>
      </c>
      <c r="B67" s="58" t="s">
        <v>181</v>
      </c>
      <c r="C67" s="47" t="s">
        <v>277</v>
      </c>
      <c r="D67" s="60">
        <f>115100</f>
        <v>115100</v>
      </c>
    </row>
    <row r="68" spans="1:4" ht="27.75" customHeight="1">
      <c r="A68" s="57" t="str">
        <f>'[1]доходы'!$B$110</f>
        <v>Субвенции бюджетам поселений на выполнение передаваемых полномочий субъектов Российской Федерации</v>
      </c>
      <c r="B68" s="58" t="s">
        <v>181</v>
      </c>
      <c r="C68" s="47" t="s">
        <v>278</v>
      </c>
      <c r="D68" s="60">
        <f>36400</f>
        <v>36400</v>
      </c>
    </row>
    <row r="69" spans="1:4" ht="15.75">
      <c r="A69" s="59" t="s">
        <v>40</v>
      </c>
      <c r="B69" s="58" t="s">
        <v>181</v>
      </c>
      <c r="C69" s="44" t="s">
        <v>287</v>
      </c>
      <c r="D69" s="48">
        <f>D70+D71+D72</f>
        <v>4179387.39</v>
      </c>
    </row>
    <row r="70" spans="1:4" ht="15.75">
      <c r="A70" s="57" t="s">
        <v>39</v>
      </c>
      <c r="B70" s="58" t="s">
        <v>181</v>
      </c>
      <c r="C70" s="47" t="s">
        <v>280</v>
      </c>
      <c r="D70" s="45">
        <f>1964600+894300+60000</f>
        <v>2918900</v>
      </c>
    </row>
    <row r="71" spans="1:4" ht="26.25">
      <c r="A71" s="61" t="s">
        <v>263</v>
      </c>
      <c r="B71" s="58" t="s">
        <v>181</v>
      </c>
      <c r="C71" s="62" t="s">
        <v>282</v>
      </c>
      <c r="D71" s="70">
        <f>353000</f>
        <v>353000</v>
      </c>
    </row>
    <row r="72" spans="1:4" ht="39">
      <c r="A72" s="61" t="s">
        <v>283</v>
      </c>
      <c r="B72" s="58" t="s">
        <v>181</v>
      </c>
      <c r="C72" s="62" t="s">
        <v>284</v>
      </c>
      <c r="D72" s="70">
        <f>907487.39</f>
        <v>907487.39</v>
      </c>
    </row>
    <row r="73" spans="1:4" ht="15.75">
      <c r="A73" s="170" t="s">
        <v>285</v>
      </c>
      <c r="B73" s="58" t="s">
        <v>181</v>
      </c>
      <c r="C73" s="171" t="s">
        <v>286</v>
      </c>
      <c r="D73" s="172">
        <f>D74</f>
        <v>88000</v>
      </c>
    </row>
    <row r="74" spans="1:4" ht="26.25">
      <c r="A74" s="61" t="s">
        <v>202</v>
      </c>
      <c r="B74" s="58" t="s">
        <v>181</v>
      </c>
      <c r="C74" s="62" t="s">
        <v>281</v>
      </c>
      <c r="D74" s="63">
        <f>88000</f>
        <v>88000</v>
      </c>
    </row>
    <row r="75" spans="1:4" ht="33" customHeight="1" hidden="1">
      <c r="A75" s="61" t="str">
        <f>'[1]доходы'!$B$118</f>
        <v>Возврат остатков субсидий, субвенций и иных межбюджетных трансфертов, имеющих целевое назначение, прошлых лет из бюджетов поселений</v>
      </c>
      <c r="B75" s="58" t="s">
        <v>181</v>
      </c>
      <c r="C75" s="64" t="s">
        <v>100</v>
      </c>
      <c r="D75" s="63">
        <v>0</v>
      </c>
    </row>
    <row r="76" spans="1:4" ht="13.5" thickBot="1">
      <c r="A76" s="65" t="s">
        <v>35</v>
      </c>
      <c r="B76" s="66"/>
      <c r="C76" s="67"/>
      <c r="D76" s="68">
        <f>D55+D56</f>
        <v>18480068.580000002</v>
      </c>
    </row>
    <row r="77" spans="1:4" ht="12.75">
      <c r="A77" s="7"/>
      <c r="B77" s="7"/>
      <c r="C77" s="7"/>
      <c r="D77" s="8"/>
    </row>
    <row r="78" spans="1:3" ht="15.75">
      <c r="A78" s="137"/>
      <c r="B78" s="137"/>
      <c r="C78" s="137"/>
    </row>
    <row r="79" spans="1:3" ht="12.75">
      <c r="A79" s="1"/>
      <c r="B79" s="1"/>
      <c r="C79" s="1"/>
    </row>
    <row r="80" spans="1:3" ht="12.75">
      <c r="A80" s="1"/>
      <c r="B80" s="1"/>
      <c r="C80" s="1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  <row r="104" spans="1:3" ht="12.75">
      <c r="A104" s="1"/>
      <c r="B104" s="1"/>
      <c r="C104" s="1"/>
    </row>
    <row r="105" spans="1:3" ht="12.75">
      <c r="A105" s="1"/>
      <c r="B105" s="1"/>
      <c r="C105" s="1"/>
    </row>
    <row r="106" spans="1:3" ht="12.75">
      <c r="A106" s="1"/>
      <c r="B106" s="1"/>
      <c r="C106" s="1"/>
    </row>
    <row r="107" spans="1:3" ht="12.75">
      <c r="A107" s="1"/>
      <c r="B107" s="1"/>
      <c r="C107" s="1"/>
    </row>
    <row r="108" spans="1:3" ht="12.75">
      <c r="A108" s="1"/>
      <c r="B108" s="1"/>
      <c r="C108" s="1"/>
    </row>
    <row r="109" spans="1:3" ht="12.75">
      <c r="A109" s="1"/>
      <c r="B109" s="1"/>
      <c r="C109" s="1"/>
    </row>
  </sheetData>
  <sheetProtection/>
  <mergeCells count="7">
    <mergeCell ref="A78:C78"/>
    <mergeCell ref="C1:D1"/>
    <mergeCell ref="A5:A6"/>
    <mergeCell ref="B5:C5"/>
    <mergeCell ref="A3:D3"/>
    <mergeCell ref="D5:D6"/>
    <mergeCell ref="B2:D2"/>
  </mergeCells>
  <printOptions/>
  <pageMargins left="0.984251968503937" right="0.1968503937007874" top="0.9055118110236221" bottom="0.984251968503937" header="0.5118110236220472" footer="0.7086614173228347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2.75390625" style="0" customWidth="1"/>
    <col min="2" max="2" width="34.125" style="0" customWidth="1"/>
    <col min="3" max="3" width="19.875" style="0" customWidth="1"/>
  </cols>
  <sheetData>
    <row r="2" spans="1:3" ht="15.75">
      <c r="A2" s="157" t="s">
        <v>215</v>
      </c>
      <c r="B2" s="158"/>
      <c r="C2" s="158"/>
    </row>
    <row r="3" spans="1:3" ht="63.75" customHeight="1">
      <c r="A3" s="26"/>
      <c r="B3" s="153" t="str">
        <f>приложение1!B2</f>
        <v>к проекту решения Думы МО "Гаханское" от ______2020 №__ "Об исполнении бюджета муниципального обазования "Гаханское" за  2019 год"</v>
      </c>
      <c r="C3" s="153"/>
    </row>
    <row r="4" spans="1:3" ht="15">
      <c r="A4" s="154" t="s">
        <v>138</v>
      </c>
      <c r="B4" s="154"/>
      <c r="C4" s="154"/>
    </row>
    <row r="5" spans="1:3" ht="36" customHeight="1" thickBot="1">
      <c r="A5" s="155" t="s">
        <v>273</v>
      </c>
      <c r="B5" s="155"/>
      <c r="C5" s="155"/>
    </row>
    <row r="6" spans="1:3" ht="12.75" customHeight="1">
      <c r="A6" s="159" t="s">
        <v>66</v>
      </c>
      <c r="B6" s="161" t="s">
        <v>135</v>
      </c>
      <c r="C6" s="163" t="s">
        <v>139</v>
      </c>
    </row>
    <row r="7" spans="1:3" ht="25.5" customHeight="1" thickBot="1">
      <c r="A7" s="160"/>
      <c r="B7" s="162"/>
      <c r="C7" s="164"/>
    </row>
    <row r="8" spans="1:3" ht="34.5" customHeight="1" thickBot="1">
      <c r="A8" s="106" t="s">
        <v>141</v>
      </c>
      <c r="B8" s="107" t="s">
        <v>140</v>
      </c>
      <c r="C8" s="108">
        <f>C13</f>
        <v>-1529513.5700000003</v>
      </c>
    </row>
    <row r="9" spans="1:3" ht="33.75" customHeight="1" thickBot="1">
      <c r="A9" s="106" t="s">
        <v>142</v>
      </c>
      <c r="B9" s="107" t="s">
        <v>143</v>
      </c>
      <c r="C9" s="109">
        <v>0</v>
      </c>
    </row>
    <row r="10" spans="1:3" ht="47.25" customHeight="1" thickBot="1">
      <c r="A10" s="106" t="s">
        <v>145</v>
      </c>
      <c r="B10" s="107" t="s">
        <v>144</v>
      </c>
      <c r="C10" s="109">
        <v>0</v>
      </c>
    </row>
    <row r="11" spans="1:3" ht="63" customHeight="1" thickBot="1">
      <c r="A11" s="106" t="s">
        <v>146</v>
      </c>
      <c r="B11" s="107" t="s">
        <v>149</v>
      </c>
      <c r="C11" s="109">
        <v>0</v>
      </c>
    </row>
    <row r="12" spans="1:3" ht="36.75" customHeight="1" thickBot="1">
      <c r="A12" s="106" t="s">
        <v>147</v>
      </c>
      <c r="B12" s="107" t="s">
        <v>148</v>
      </c>
      <c r="C12" s="109">
        <v>0</v>
      </c>
    </row>
    <row r="13" spans="1:3" ht="34.5" customHeight="1" thickBot="1">
      <c r="A13" s="106" t="s">
        <v>150</v>
      </c>
      <c r="B13" s="107" t="s">
        <v>151</v>
      </c>
      <c r="C13" s="108">
        <f>C16+C14</f>
        <v>-1529513.5700000003</v>
      </c>
    </row>
    <row r="14" spans="1:3" ht="38.25" customHeight="1" thickBot="1">
      <c r="A14" s="110" t="s">
        <v>155</v>
      </c>
      <c r="B14" s="107" t="s">
        <v>67</v>
      </c>
      <c r="C14" s="108">
        <f>-приложение1!D76</f>
        <v>-18480068.580000002</v>
      </c>
    </row>
    <row r="15" spans="1:3" ht="36.75" customHeight="1" thickBot="1">
      <c r="A15" s="110" t="s">
        <v>152</v>
      </c>
      <c r="B15" s="107" t="s">
        <v>153</v>
      </c>
      <c r="C15" s="108">
        <f>C14</f>
        <v>-18480068.580000002</v>
      </c>
    </row>
    <row r="16" spans="1:3" ht="34.5" customHeight="1" thickBot="1">
      <c r="A16" s="110" t="s">
        <v>136</v>
      </c>
      <c r="B16" s="107" t="s">
        <v>137</v>
      </c>
      <c r="C16" s="108">
        <f>C17</f>
        <v>16950555.01</v>
      </c>
    </row>
    <row r="17" spans="1:3" ht="34.5" customHeight="1" thickBot="1">
      <c r="A17" s="110" t="s">
        <v>68</v>
      </c>
      <c r="B17" s="107" t="s">
        <v>154</v>
      </c>
      <c r="C17" s="108">
        <f>'ведфункц(прил4'!F160</f>
        <v>16950555.01</v>
      </c>
    </row>
    <row r="18" spans="1:3" ht="15">
      <c r="A18" s="71"/>
      <c r="B18" s="71"/>
      <c r="C18" s="71"/>
    </row>
    <row r="19" spans="1:3" ht="15">
      <c r="A19" s="156"/>
      <c r="B19" s="156"/>
      <c r="C19" s="156"/>
    </row>
  </sheetData>
  <sheetProtection/>
  <mergeCells count="8">
    <mergeCell ref="B3:C3"/>
    <mergeCell ref="A4:C4"/>
    <mergeCell ref="A5:C5"/>
    <mergeCell ref="A19:C19"/>
    <mergeCell ref="A2:C2"/>
    <mergeCell ref="A6:A7"/>
    <mergeCell ref="B6:B7"/>
    <mergeCell ref="C6:C7"/>
  </mergeCells>
  <printOptions/>
  <pageMargins left="0.9448818897637796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HP</cp:lastModifiedBy>
  <cp:lastPrinted>2019-10-03T03:26:28Z</cp:lastPrinted>
  <dcterms:created xsi:type="dcterms:W3CDTF">2005-12-27T06:54:28Z</dcterms:created>
  <dcterms:modified xsi:type="dcterms:W3CDTF">2020-03-30T08:46:44Z</dcterms:modified>
  <cp:category/>
  <cp:version/>
  <cp:contentType/>
  <cp:contentStatus/>
</cp:coreProperties>
</file>