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00" tabRatio="532" activeTab="0"/>
  </bookViews>
  <sheets>
    <sheet name="прил.4 ведомств" sheetId="1" r:id="rId1"/>
    <sheet name="прил.6" sheetId="2" r:id="rId2"/>
    <sheet name="прилож.3" sheetId="3" r:id="rId3"/>
    <sheet name="прил5" sheetId="4" r:id="rId4"/>
    <sheet name="прил.2" sheetId="5" r:id="rId5"/>
    <sheet name="прилож1" sheetId="6" r:id="rId6"/>
    <sheet name="ведфункц" sheetId="7" state="hidden" r:id="rId7"/>
  </sheets>
  <externalReferences>
    <externalReference r:id="rId10"/>
  </externalReferences>
  <definedNames>
    <definedName name="_xlnm.Print_Area" localSheetId="6">'ведфункц'!$A$1:$H$111</definedName>
  </definedNames>
  <calcPr fullCalcOnLoad="1"/>
</workbook>
</file>

<file path=xl/sharedStrings.xml><?xml version="1.0" encoding="utf-8"?>
<sst xmlns="http://schemas.openxmlformats.org/spreadsheetml/2006/main" count="2361" uniqueCount="521">
  <si>
    <t>ОБЩЕГОСУДАРСТВЕННЫЕ ВОПРОСЫ</t>
  </si>
  <si>
    <t>О1</t>
  </si>
  <si>
    <t>ОО</t>
  </si>
  <si>
    <t>ООО ОО 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</si>
  <si>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</si>
  <si>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</si>
  <si>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</si>
  <si>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Руководство и управление в сфере установленных функций</t>
  </si>
  <si>
    <t>ОО1 ОО ОО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</si>
  <si>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</si>
  <si>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</si>
  <si>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</si>
  <si>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</si>
  <si>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</si>
  <si>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</si>
  <si>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</si>
  <si>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</si>
  <si>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</si>
  <si>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</si>
  <si>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</si>
  <si>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</si>
  <si>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</si>
  <si>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</si>
  <si>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</si>
  <si>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</si>
  <si>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О8</t>
  </si>
  <si>
    <t>Культура</t>
  </si>
  <si>
    <t>440 ОО ОО</t>
  </si>
  <si>
    <t>Библиотеки</t>
  </si>
  <si>
    <t>442 ОО ОО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</si>
  <si>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</si>
  <si>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</si>
  <si>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</si>
  <si>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</si>
  <si>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</si>
  <si>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</si>
  <si>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</si>
  <si>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экономическая статья расходов</t>
  </si>
  <si>
    <t>сумма</t>
  </si>
  <si>
    <t>О2</t>
  </si>
  <si>
    <t>СОЦИАЛЬНАЯ ПОЛИТИКА</t>
  </si>
  <si>
    <t>1О</t>
  </si>
  <si>
    <t>Социальное обеспечение населения</t>
  </si>
  <si>
    <t>О3</t>
  </si>
  <si>
    <t>Фонд компенсаций</t>
  </si>
  <si>
    <t>519 ОО ОО</t>
  </si>
  <si>
    <t>Социальное обеспечение</t>
  </si>
  <si>
    <t>Пособия по социальной помощи населению</t>
  </si>
  <si>
    <t>000 1 00 00000 00 0000 000</t>
  </si>
  <si>
    <t xml:space="preserve"> ДОХОДЫ </t>
  </si>
  <si>
    <t>182 1 01 00000 00 0000 000</t>
  </si>
  <si>
    <t>Налоги на прибыль</t>
  </si>
  <si>
    <t>182 1 01 01000 00 0000 000</t>
  </si>
  <si>
    <t>182 1 01 02000 01 0000 110</t>
  </si>
  <si>
    <t xml:space="preserve">Налог на доходы физических лиц  </t>
  </si>
  <si>
    <t>182 1 06 00000 00 0000 000</t>
  </si>
  <si>
    <t>Налоги на имущество</t>
  </si>
  <si>
    <t>182 1 06 06000 00 0000 110</t>
  </si>
  <si>
    <t xml:space="preserve">Земельный налог </t>
  </si>
  <si>
    <t>БЕЗВОЗМЕЗДНЫЕ ПОСТУПЛЕНИЯ</t>
  </si>
  <si>
    <t xml:space="preserve"> ВСЕГО  ДОХОДОВ</t>
  </si>
  <si>
    <t>Дефицит</t>
  </si>
  <si>
    <t>код</t>
  </si>
  <si>
    <t>Оплата жилищно-коммунальных услуг отдельным категорям граждан</t>
  </si>
  <si>
    <t>О45</t>
  </si>
  <si>
    <t>КБК</t>
  </si>
  <si>
    <t>экономи-ческая статья расходов</t>
  </si>
  <si>
    <t xml:space="preserve">к решению Думы </t>
  </si>
  <si>
    <t>Мобилизационная и вневойсковая подготовка</t>
  </si>
  <si>
    <t>НАЦИОНАЛЬНАЯ ОБОРОНА</t>
  </si>
  <si>
    <t>НАЦИОНАЛЬНАЯ ПОЛИТИКА</t>
  </si>
  <si>
    <t>Сельское хозяйство и рыболовство</t>
  </si>
  <si>
    <t>Сельскохозяйственное производство</t>
  </si>
  <si>
    <t>Мероприятия в области сельскохозяйственного производства</t>
  </si>
  <si>
    <t>О5</t>
  </si>
  <si>
    <t>26О ОО ОО</t>
  </si>
  <si>
    <t>ЖИЛИЩНО-КОММУНАЛЬНОЕ ХОЗЯЙСТВО</t>
  </si>
  <si>
    <t>Поддержка коммунального хозяйства</t>
  </si>
  <si>
    <t>Мероприятия в области коммунального хозяйства</t>
  </si>
  <si>
    <t>351 ОО ОО</t>
  </si>
  <si>
    <t>Жилищное хозяйство хозяйство</t>
  </si>
  <si>
    <t>182 1 06 01030 10 1000 110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</si>
  <si>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</si>
  <si>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</si>
  <si>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 ОО ОО</t>
  </si>
  <si>
    <t>Глава муниципального образования</t>
  </si>
  <si>
    <t>ОО2 О3 ОО</t>
  </si>
  <si>
    <t>Выполнение функций органами местного самоуправления</t>
  </si>
  <si>
    <t>ОО2 13 ОО</t>
  </si>
  <si>
    <t>5ОО</t>
  </si>
  <si>
    <t>Выполнение функций органами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</si>
  <si>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</si>
  <si>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ОО1 36 ОО</t>
  </si>
  <si>
    <t>Дворцы и дома культуры, другие учреждения культуры и средств массовой информации</t>
  </si>
  <si>
    <t>440 99 ОО</t>
  </si>
  <si>
    <t>Выполнение функций бюджетными учреждениями</t>
  </si>
  <si>
    <t>ОО1</t>
  </si>
  <si>
    <t>442 99 ОО</t>
  </si>
  <si>
    <t>Мероприятия в рамках административной реформы</t>
  </si>
  <si>
    <t>Приложение № 8</t>
  </si>
  <si>
    <t xml:space="preserve">"О бюджете муниципального образования </t>
  </si>
  <si>
    <t>"Олойское" на 2008 год"</t>
  </si>
  <si>
    <t>О58</t>
  </si>
  <si>
    <t xml:space="preserve">Администрация муниципального образования "Олойское" </t>
  </si>
  <si>
    <t>Ведомственная стуктура расходов бюджета муниципального образования "Олойское" на 2008 год</t>
  </si>
  <si>
    <t xml:space="preserve">Народный коллектив и Дом творчества </t>
  </si>
  <si>
    <t xml:space="preserve">Олойская   сельская  библиотека </t>
  </si>
  <si>
    <t>Начальник финансового отдела МО "Олойское":</t>
  </si>
  <si>
    <t xml:space="preserve">Арендная плата за пользование имуществом </t>
  </si>
  <si>
    <t>О14</t>
  </si>
  <si>
    <t>ОО2 04 ОО</t>
  </si>
  <si>
    <t>КУЛЬТУРА</t>
  </si>
  <si>
    <t>ВСЕГО</t>
  </si>
  <si>
    <t>(руб.)</t>
  </si>
  <si>
    <t>О70 05 00</t>
  </si>
  <si>
    <t>182 1 06 01000 00 0000 110</t>
  </si>
  <si>
    <t>Налог на имущество физических лиц</t>
  </si>
  <si>
    <t>182 1 06 06010 00 0000 110</t>
  </si>
  <si>
    <t>Земельный налог, взимаемым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</si>
  <si>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</si>
  <si>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Дотации на выравнивание уровня бюджетной обеспеченности </t>
  </si>
  <si>
    <t>Субсидии бюджетам субъектов  Российской Федерации и муниципальных образований (межбюджетные субсидии)</t>
  </si>
  <si>
    <t>182 1 05 00000 00 0000 000</t>
  </si>
  <si>
    <t>Единый сельскохозяйственный налог</t>
  </si>
  <si>
    <t>00</t>
  </si>
  <si>
    <t>000 00 00</t>
  </si>
  <si>
    <t>000</t>
  </si>
  <si>
    <t>01</t>
  </si>
  <si>
    <t>200</t>
  </si>
  <si>
    <t>260</t>
  </si>
  <si>
    <t>Налоги на совокупный доход</t>
  </si>
  <si>
    <t>Источники финансирования дефицита бюджета</t>
  </si>
  <si>
    <t>000 01 05 00 00 00 0000 000</t>
  </si>
  <si>
    <t>Уменьшение остатков средств бюджета</t>
  </si>
  <si>
    <t>Увеличение остатков средств бюджета</t>
  </si>
  <si>
    <t>6ОО О2 ОО</t>
  </si>
  <si>
    <t xml:space="preserve">Увеличение стоимости материальных запасов </t>
  </si>
  <si>
    <t>6ОО О5 ОО</t>
  </si>
  <si>
    <t>Изменение остатков средств средств на счетах по учету средств бюджета</t>
  </si>
  <si>
    <t>Увеличение  прочих остатков средств бюджета</t>
  </si>
  <si>
    <t>Увеличение  прочих остатков денежных средств бюджета</t>
  </si>
  <si>
    <t>Уменьшение  прочих остатков средств бюджета</t>
  </si>
  <si>
    <t>Уменьшение  прочих остатков денежных средств бюджета</t>
  </si>
  <si>
    <t>182 1 05 03 000 01 0000 110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</si>
  <si>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</si>
  <si>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ИТОГО  СОБСТВЕННЫХ ДОХОДОВ:</t>
  </si>
  <si>
    <t xml:space="preserve">       </t>
  </si>
  <si>
    <t>02</t>
  </si>
  <si>
    <t xml:space="preserve">                                                         Наименование 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</si>
  <si>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</si>
  <si>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</si>
  <si>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</si>
  <si>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182 1 01 02010 01 0000 110</t>
  </si>
  <si>
    <t>НАЛОГИ НА ПРИБЫЛЬ, ДОХОДЫ</t>
  </si>
  <si>
    <t>Закупка товаров, работ,услуг для муниципальных нужд</t>
  </si>
  <si>
    <t>Закупка товаров, работ,услуг сфере информационно-коммуникационных технологий</t>
  </si>
  <si>
    <t>221</t>
  </si>
  <si>
    <t>Прочие работы,услуги</t>
  </si>
  <si>
    <t>226</t>
  </si>
  <si>
    <t>Закупка товаров, работ,услуг в целях формирования муниципального материального резерва</t>
  </si>
  <si>
    <t>340</t>
  </si>
  <si>
    <t>Прочая закупка товаров,работ,услуг для муниципальных нужд</t>
  </si>
  <si>
    <t>Прочие работы, услуги</t>
  </si>
  <si>
    <t>Уплата налогов,сборов и иных платежей</t>
  </si>
  <si>
    <t>Уплата прочих налогов,сборов и иных платежей</t>
  </si>
  <si>
    <t>Закупка товаров,работ и услуг для государственных услуг</t>
  </si>
  <si>
    <t>Расходы на выплаты персоналу казенных учреждений</t>
  </si>
  <si>
    <t>Фонд оплаты труда и страховые взносы</t>
  </si>
  <si>
    <t>Приложение 1</t>
  </si>
  <si>
    <t>Приложение 2</t>
  </si>
  <si>
    <t>ОБЩЕЭКОНОМИЧЕСКИЕ ВОПРОСЫ</t>
  </si>
  <si>
    <t>04</t>
  </si>
  <si>
    <t xml:space="preserve">Земельный налог, взимаемый  по ставкам установленным в соответствии с подпунктом 2 пункта 1 статьи 394 Налогового кодекса РФ и пременяемым к объектам налогообложения , расположенным в границах   поселений </t>
  </si>
  <si>
    <t>182 1 03 02230 01 0000 110</t>
  </si>
  <si>
    <t>182 1 03 02240 01 0000 110</t>
  </si>
  <si>
    <t>182 1 03 02250 01 0000 110</t>
  </si>
  <si>
    <t>182 1 03 02260 01 0000 110</t>
  </si>
  <si>
    <t>05</t>
  </si>
  <si>
    <t>03</t>
  </si>
  <si>
    <t>09</t>
  </si>
  <si>
    <t>613 01 03</t>
  </si>
  <si>
    <t>244</t>
  </si>
  <si>
    <t>Осуществление отдельных государственных полномочий в области водоотведения и водоснабжения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</si>
  <si>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</si>
  <si>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</si>
  <si>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</si>
  <si>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</si>
  <si>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512 97 00</t>
  </si>
  <si>
    <t>НАЛОГИ НА ТОВАРЫ (РАБОТЫ, УСЛУГИ), РЕАЛИЗУЕМЫЕ НА ТЕРРИТОРИИ РОССИЙСКОЙ ФЕДЕРАЦИИ</t>
  </si>
  <si>
    <t>315 02 00</t>
  </si>
  <si>
    <t xml:space="preserve"> Источники внутреннего финансирования</t>
  </si>
  <si>
    <t>14</t>
  </si>
  <si>
    <t>795 00 01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</si>
  <si>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</si>
  <si>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000 00 00  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</si>
  <si>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</si>
  <si>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</t>
  </si>
  <si>
    <t>521 06 00</t>
  </si>
  <si>
    <t>Перечисления другим бюджетам Бюджетной системы РФ</t>
  </si>
  <si>
    <t>540</t>
  </si>
  <si>
    <t>251</t>
  </si>
  <si>
    <t>703 51 18</t>
  </si>
  <si>
    <t>Определение перечня должностных лиц органов местного самоупраления,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</si>
  <si>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13</t>
  </si>
  <si>
    <t xml:space="preserve">90А 06 00 </t>
  </si>
  <si>
    <t>Приложение 5</t>
  </si>
  <si>
    <t>Коды бюджетной классификации Российской Федерации</t>
  </si>
  <si>
    <t xml:space="preserve">Наименование администратора  доходов поселения </t>
  </si>
  <si>
    <t xml:space="preserve">администратора доходов </t>
  </si>
  <si>
    <t>доходов поселения</t>
  </si>
  <si>
    <t xml:space="preserve"> 1 17 01050 10 0000 180</t>
  </si>
  <si>
    <t>Невыясненные поступления, зачисляемые в бюджеты поселений</t>
  </si>
  <si>
    <t>Прочие неналоговые доходы бюджетов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</si>
  <si>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</si>
  <si>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1 13 01995 10 0000 130 </t>
  </si>
  <si>
    <t>Прочие доходы от оказания платных услуг (работ) получателями средств  бюджетов поселений</t>
  </si>
  <si>
    <t>Код главного распорядителя</t>
  </si>
  <si>
    <t>Наименование главного распорядителя</t>
  </si>
  <si>
    <t>Кредиты кредитных организаций в валюте Российской Федерации</t>
  </si>
  <si>
    <t>000 01 00 00 00 00 0000 000</t>
  </si>
  <si>
    <t>Приложение 3</t>
  </si>
  <si>
    <t>Приложение 4</t>
  </si>
  <si>
    <t>182 1 06 06033 10 0000 110</t>
  </si>
  <si>
    <t>182 1 06 06043 10 0000 110</t>
  </si>
  <si>
    <t>Расходы на выплаты о оплате труда работников ОМСУ</t>
  </si>
  <si>
    <t>Расходы на обеспечение функций ОМСУ</t>
  </si>
  <si>
    <t>Проведение воспитательной,пропагандисткой работы с населением поселения,направленная на предупреждение террористической и экстремистской деятельности</t>
  </si>
  <si>
    <t>Иные бюджетные ассигнования</t>
  </si>
  <si>
    <t>Межбюджетные транферты</t>
  </si>
  <si>
    <t>500</t>
  </si>
  <si>
    <t xml:space="preserve">Обеспечение досуговой деятельности </t>
  </si>
  <si>
    <t>Расходы на обеспечение функций казенных учреждений</t>
  </si>
  <si>
    <t>Обеспечение библиотечной деятельности</t>
  </si>
  <si>
    <t>452 99 ОО</t>
  </si>
  <si>
    <t>600 01 00</t>
  </si>
  <si>
    <t>600 04 00</t>
  </si>
  <si>
    <t>КУЛЬТУРА, КИНЕМАТОГРАФИЯ</t>
  </si>
  <si>
    <t>ИТОГО</t>
  </si>
  <si>
    <t>целевая статья</t>
  </si>
  <si>
    <t>440 00 00</t>
  </si>
  <si>
    <t>ПРОЧИЕ МЕРОПРИЯТИЯ ПО БЛАГОУСТРОЙСТВУ ГОРОДСКИХ ОКРУГОВ И ПОСЕЛЕНИЙ</t>
  </si>
  <si>
    <t>ОРГАНИЗАЦИЯ И СОДЕРЖАНИЕ МЕСТ ЗАХОРОНЕНИЯ</t>
  </si>
  <si>
    <t>УЛИЧНОЕ ОСВЕЩЕНИЕ</t>
  </si>
  <si>
    <t>БЛАГОУСТРОЙСТВО</t>
  </si>
  <si>
    <t>ДОРОЖНОЕ ХОЗЯЙСТВО</t>
  </si>
  <si>
    <t>ИСПОЛНЕНИЕ ПЕРЕДАННЫХ ГОСУДАРСТВЕННЫХ ПОЛНОМОЧИЙ РФ И ИРКУТСКОЙ ОБЛАСТИ</t>
  </si>
  <si>
    <t>НАЦИОНАЛЬНАЯ ЭКОНОМИКА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</si>
  <si>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</si>
  <si>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</si>
  <si>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РЕЗЕРВНЫЙ ФОНД ИСПОЛНИТЕЛЬНЫХ ОРГАНОВ ГОСУДАРСТВЕННОЙ ВЛАСТИ (МЕСТНЫХ АДМИНИСТРАЦИЙ)</t>
  </si>
  <si>
    <t>Уплата налога на имущество организаций и земельного налога</t>
  </si>
  <si>
    <t>Обеспечение непредвиденных расходов за счет средств резервного фонда</t>
  </si>
  <si>
    <t>Резервные средства</t>
  </si>
  <si>
    <t>290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</si>
  <si>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</si>
  <si>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</si>
  <si>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товаров,работ и услуг для муниципальных нужд</t>
  </si>
  <si>
    <t>240</t>
  </si>
  <si>
    <t>увеличение стоимости материальных запасов</t>
  </si>
  <si>
    <t>100</t>
  </si>
  <si>
    <t>МУНИЦИПАЛЬНЫЕ ПРОГРАММЫ</t>
  </si>
  <si>
    <t>Прочая закупка товаров, работ,услуг для муниципальных нужд</t>
  </si>
  <si>
    <t>Иные межбюджетные трансферты</t>
  </si>
  <si>
    <t>Расходы на выплаты по оплате труда персоналу казенных учреждений</t>
  </si>
  <si>
    <t>91 1 00 00000</t>
  </si>
  <si>
    <t>91 1 12 90110</t>
  </si>
  <si>
    <t>91 1 12 90120</t>
  </si>
  <si>
    <t>91 2 00 00000</t>
  </si>
  <si>
    <t>91 2  00 00000</t>
  </si>
  <si>
    <t>91 2 02 51180</t>
  </si>
  <si>
    <t>91 2 01 73110</t>
  </si>
  <si>
    <t>91 3 14 90150</t>
  </si>
  <si>
    <t>91 4 05 90200</t>
  </si>
  <si>
    <t>91 8 09 90240</t>
  </si>
  <si>
    <t>91 7 00 00000</t>
  </si>
  <si>
    <t>91 7 10 90310</t>
  </si>
  <si>
    <t>91 7 10 90320</t>
  </si>
  <si>
    <t>Уплата  прочих налогов,сборов и иных платежей</t>
  </si>
  <si>
    <t>91 7 11 00000</t>
  </si>
  <si>
    <t>91 7 11 90320</t>
  </si>
  <si>
    <t>0 0 00 00000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</si>
  <si>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</si>
  <si>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</si>
  <si>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</si>
  <si>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</si>
  <si>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трансферты,передаваемые бюджетам сельских поселений</t>
  </si>
  <si>
    <t>плановый период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</si>
  <si>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</si>
  <si>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</si>
  <si>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объем  условно утверждаемых  расходов</t>
  </si>
  <si>
    <t>( руб.)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</si>
  <si>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Courier New"/>
        <family val="3"/>
      </rPr>
      <t>1</t>
    </r>
    <r>
      <rPr>
        <sz val="10"/>
        <rFont val="Courier New"/>
        <family val="3"/>
      </rPr>
      <t xml:space="preserve"> и 228 Налогового кодекса Российской Федерации</t>
    </r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</si>
  <si>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</si>
  <si>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</si>
  <si>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</si>
  <si>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</si>
  <si>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</si>
  <si>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</si>
  <si>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</si>
  <si>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</si>
  <si>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</si>
  <si>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1 17 01050 10 0000 180</t>
  </si>
  <si>
    <t>1 17 05050 10 0000 180</t>
  </si>
  <si>
    <t>7950100000</t>
  </si>
  <si>
    <t>91 8 00 00000</t>
  </si>
  <si>
    <t>ОБЕСПЕЧЕНИЕ ПРОВЕДЕНИЯ ВЫБОРОВ И РЕФЕРЕНДУМОВ</t>
  </si>
  <si>
    <t>Расходы на подготовку и проведение выборов органов местного самоуправления</t>
  </si>
  <si>
    <t>07</t>
  </si>
  <si>
    <t>91 1 14 90140</t>
  </si>
  <si>
    <t>прочие расходы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</si>
  <si>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</si>
  <si>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</si>
  <si>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12</t>
  </si>
  <si>
    <t>91 9 13 90270</t>
  </si>
  <si>
    <t>НАЦИОНАЛЬНАЯ БЕЗОПАСНОСТЬ И ПРАВООХРАНИТЕЛЬНАЯ ДЕЯТЕЛЬНОСТЬ</t>
  </si>
  <si>
    <t>Администрация муниципального образования "Гаханское"</t>
  </si>
  <si>
    <t>Финансовый отдел администрации муниципального образования "Гаханское"</t>
  </si>
  <si>
    <t>250</t>
  </si>
  <si>
    <t>030</t>
  </si>
  <si>
    <t>АДМИНИСТРАЦИЯ МУНИЦИПАЛЬНОГО ОБРАЗОВАНИЯ "ГАХАНСКОЕ"</t>
  </si>
  <si>
    <t>МКУК  КИЦ МО "ГАХАНСКОЕ"</t>
  </si>
  <si>
    <t>610</t>
  </si>
  <si>
    <t>Дорожный фонд МО  "ГАХАНСКОЕ"</t>
  </si>
  <si>
    <t>91 8 75 90280</t>
  </si>
  <si>
    <t xml:space="preserve">Муниципальная целевая программа «Профилактика терроризма и экстремизма в муниципальном 
образовании «Гаханское» на 2017 -2019 годы »
</t>
  </si>
  <si>
    <t>91 8 76 90280</t>
  </si>
  <si>
    <t xml:space="preserve">Муниципальная целевая программа «ПРОФИЛАКТИКА ПРАВОНАРУШЕНИЙ НА ТЕРРИТОРИИ МУНИЦИПАЛЬНОГО ОБРАЗОВАНИЯ «ГАХАНСКОЕ» НА 2017-2022 ГОДЫ»
</t>
  </si>
  <si>
    <t>91 8 77 90280</t>
  </si>
  <si>
    <t>91 7 06 90220</t>
  </si>
  <si>
    <t>91 5 05 90320</t>
  </si>
  <si>
    <t>Муниципальная программа "Развитие предпринимательства  и туризма в муниципальном образовании "Гаханское" на 2019-2023 гг."</t>
  </si>
  <si>
    <t>91 9 13 90280</t>
  </si>
  <si>
    <t>91 7 12 90350</t>
  </si>
  <si>
    <t>2021 год</t>
  </si>
  <si>
    <t>2 02 15001 10 0000 150</t>
  </si>
  <si>
    <t>2 02 15002 10 0000 150</t>
  </si>
  <si>
    <t>2 02 29999 10 0000 150</t>
  </si>
  <si>
    <t>2 02 35118 10 0000 150</t>
  </si>
  <si>
    <t>2 02 49999 10 0000 150</t>
  </si>
  <si>
    <t>182 1 03 00000 00 0000 000</t>
  </si>
  <si>
    <t>030 2 00 00000 00 0000 000</t>
  </si>
  <si>
    <t>030 2 02 00000 00 0000 000</t>
  </si>
  <si>
    <t>Дотации бюджетам сельских поселений на выравнивание бюджетной обеспеченности поселений из бюджета муниципального района</t>
  </si>
  <si>
    <t>Дотации бюджетам сельских поселений на выравнивание бюджетной обеспеченности поселений из областного бюджета</t>
  </si>
  <si>
    <t>Муниципальная программа "Формирование современной городской среды муниципального образования "Гаханское" на 2018-2024 годы"</t>
  </si>
  <si>
    <t>2022 год</t>
  </si>
  <si>
    <t>Увеличение ст-ти основных средств</t>
  </si>
  <si>
    <t>Муниципальная программа "Градостроительство в муниципальном образовании "Гаханское" на 2018-2020 гг."</t>
  </si>
  <si>
    <t>Услуги, работы для целей капитальных вложений (разработка проектной и сметной документации для строительства, экспертиза проектной документации)</t>
  </si>
  <si>
    <t>Муниципальная программа "Поддержка социально ориентированных некомерческих организаций и муниципальных образований на 2018-2020 гг."</t>
  </si>
  <si>
    <t>РЕАЛИЗАЦИЯ МЕРОПРИЯТИЙ ПЕРЕЧНЯ НАРОДНЫХ ИНИЦИАТИВ (ОБЛАСТНОЙ БЮДЖЕТ)</t>
  </si>
  <si>
    <t>РЕАЛИЗАЦИЯ МЕРОПРИЯТИЙ ПЕРЕЧНЯ НАРОДНЫХ ИНИЦИАТИВ (СОФИНАНСИРОВАНИЕ ИЗ МЕСТНОГО БЮДЖЕТА)</t>
  </si>
  <si>
    <t>030 2 02 15001 10 0000 150</t>
  </si>
  <si>
    <t>030 2 02 01001 00 0000 150</t>
  </si>
  <si>
    <t>030 2 02 29999 10 0000 150</t>
  </si>
  <si>
    <t>030 2 02 30024 00 0000 150</t>
  </si>
  <si>
    <t>030 2 02 30024 10 0000 150</t>
  </si>
  <si>
    <t>прочие работы, услуги</t>
  </si>
  <si>
    <t xml:space="preserve">Перечень главных администраторов доходов  бюджета муниципального образования "Гаханское"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</si>
  <si>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</si>
  <si>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</si>
  <si>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2 08 05000 10 0000 150</t>
  </si>
  <si>
    <t xml:space="preserve"> 2 02 30024 10 0000 150</t>
  </si>
  <si>
    <t>91 4 05 90190</t>
  </si>
  <si>
    <t>увеличение стоимости мат.запасов</t>
  </si>
  <si>
    <t xml:space="preserve">Прогнозируемые доходы бюджета муниципального образования "Гаханское" </t>
  </si>
  <si>
    <t>000 01 05 02 00 00 0000 500</t>
  </si>
  <si>
    <t>2023 год</t>
  </si>
  <si>
    <t>030 2 02 25555 10 0000 150</t>
  </si>
  <si>
    <t>030 2 02 35118 10 0000 150</t>
  </si>
  <si>
    <t>030 2 02 35118 00 0000 150</t>
  </si>
  <si>
    <t>030 2 02 30000 00 0000 150</t>
  </si>
  <si>
    <t>030 2 02 40000 00 0000 150</t>
  </si>
  <si>
    <t>030 2 02 49999 00 0000 150</t>
  </si>
  <si>
    <t>030 2 02 20000 00 0000 150</t>
  </si>
  <si>
    <t>Субсидии бюджетам сельских поселений на  реализацию программ формирования современной городской среды</t>
  </si>
  <si>
    <t xml:space="preserve">030 </t>
  </si>
  <si>
    <t>2 02 25555 10 0000 150</t>
  </si>
  <si>
    <t>Источники внутреннего финансирования дефицита бюджета - всего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</si>
  <si>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</si>
  <si>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</si>
  <si>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</si>
  <si>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</si>
  <si>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</si>
  <si>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</si>
  <si>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000 01 05 00 00 00 0000 500</t>
  </si>
  <si>
    <t>000 01 05 02 01 00 0000 510</t>
  </si>
  <si>
    <t>Увеличение прочих остатков денежных средств бюджетов субъектов Российской Федерации</t>
  </si>
  <si>
    <t>000 01 05 00 00 00 0000 600</t>
  </si>
  <si>
    <t>000 01 05 02 00 10 0000 600</t>
  </si>
  <si>
    <t>000 01 05 02 01 00 0000 610</t>
  </si>
  <si>
    <t>Уменьшение  прочих остатков денежных средств бюджета субъектов Российской Федерации</t>
  </si>
  <si>
    <t>Иные источники внутреннего финансирования дефицитов бюджетов</t>
  </si>
  <si>
    <t>001 01 06 00 00 00 0000 000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</si>
  <si>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</si>
  <si>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</si>
  <si>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 xml:space="preserve">Муниципальная целевая программа «Обеспечение пожарной безопасности в границах МО «Гаханское» на 2020-2023 гг. 
</t>
  </si>
  <si>
    <t>Обслуживание государственного и муниципального долга</t>
  </si>
  <si>
    <t>91 7 07 90230</t>
  </si>
  <si>
    <t xml:space="preserve">Обслуживание государственного (муниципального) долга
 </t>
  </si>
  <si>
    <t>Расходы на обслуживание государственного (муниципального) долга</t>
  </si>
  <si>
    <t>Обслуживание муниципального долга</t>
  </si>
  <si>
    <t>Расходы на обслуживание муниципального долга (бюджет МО "Гаханское")</t>
  </si>
  <si>
    <t>Обслуживание внутреннего долга</t>
  </si>
  <si>
    <r>
      <t xml:space="preserve">Поддержка муниципальных программ формирования современной городской среды </t>
    </r>
    <r>
      <rPr>
        <b/>
        <sz val="8"/>
        <rFont val="Courier New"/>
        <family val="3"/>
      </rPr>
      <t>(план 2021г: ФБ - 600128,89 руб., ОБ - 142254,25 руб. Всего: 742383,14 руб.)</t>
    </r>
  </si>
  <si>
    <t>310</t>
  </si>
  <si>
    <t xml:space="preserve">Софинансирование мероприятий по поддержке муниципальных программ формирования современной городской среды </t>
  </si>
  <si>
    <t>в том числе:</t>
  </si>
  <si>
    <t>(рублей)</t>
  </si>
  <si>
    <t>Объем привлечения в 2022 году</t>
  </si>
  <si>
    <t>Объем погашения в 2022 году</t>
  </si>
  <si>
    <t>Объем привлечения в 2023 году</t>
  </si>
  <si>
    <t>Объем погашения в 2023 году</t>
  </si>
  <si>
    <t>Привлечение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</si>
  <si>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</si>
  <si>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</si>
  <si>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</si>
  <si>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000 01 05 02 00 10 0000 500</t>
  </si>
  <si>
    <t>000 01 05 02 01 10 0000 510</t>
  </si>
  <si>
    <t>000 01 05 02 01 10 0000 610</t>
  </si>
  <si>
    <t>Закупка энергетических ресурсов</t>
  </si>
  <si>
    <t>000 01 05 02 01 02 0000 510</t>
  </si>
  <si>
    <t>000 01 02 00 00 00 0000 000</t>
  </si>
  <si>
    <t>000 01 02 00 00 00 0000 700</t>
  </si>
  <si>
    <t>000 01 02 00 00 10 0000 710</t>
  </si>
  <si>
    <t>000 01 02 00 00 00 0000 800</t>
  </si>
  <si>
    <t>000 01 02 00 00 10 0000 810</t>
  </si>
  <si>
    <t>000 01 03 00 00 00 0000 000</t>
  </si>
  <si>
    <t>000 01 03 00 00 00 0000 700</t>
  </si>
  <si>
    <t>000 01 03 00 00 10 0000 710</t>
  </si>
  <si>
    <t>000 01 03 00 00 00 0000 800</t>
  </si>
  <si>
    <t>000 01 03 00 00 10 0000 810</t>
  </si>
  <si>
    <t>91 1 01 90110</t>
  </si>
  <si>
    <t>91 1 02 90120</t>
  </si>
  <si>
    <t>91 1 03 90130</t>
  </si>
  <si>
    <t>91 2 01 73150</t>
  </si>
  <si>
    <t>91 2 03 73110</t>
  </si>
  <si>
    <t>91 5 00 00000</t>
  </si>
  <si>
    <t>91 5 03 00000</t>
  </si>
  <si>
    <t xml:space="preserve">91 7 10 90310 </t>
  </si>
  <si>
    <t>эту строку можно удалить, т.к. она повторяется (строка 62)</t>
  </si>
  <si>
    <t>79 5 01 90140</t>
  </si>
  <si>
    <t>Реализация основного мероприятия муниципальных программ</t>
  </si>
  <si>
    <t>10</t>
  </si>
  <si>
    <t>91 2 03 00000</t>
  </si>
  <si>
    <t>Регулирование цен (тарифов) в сфере водоснабжения и водоотведения</t>
  </si>
  <si>
    <t>91 4 01 00000</t>
  </si>
  <si>
    <t>Реализация мероприятий по поддержке дорожного хозяйства</t>
  </si>
  <si>
    <t>91 4 02 00000</t>
  </si>
  <si>
    <t>Развитие жилищно-коммунального хозяйства и благоустройство</t>
  </si>
  <si>
    <t>91 5 01 00000</t>
  </si>
  <si>
    <t>91 5 02 00000</t>
  </si>
  <si>
    <t>Реализация мероприятий по благоустройству</t>
  </si>
  <si>
    <t>79 5 03 90140</t>
  </si>
  <si>
    <t>91 7 10 00000</t>
  </si>
  <si>
    <t>это строка дублирует предыдущую. Зачем она?</t>
  </si>
  <si>
    <t>91 7 11 90310</t>
  </si>
  <si>
    <t>OO</t>
  </si>
  <si>
    <t>Создание условий для устойчивого экономического развития</t>
  </si>
  <si>
    <t>Обеспечение эффективного управления и использования муниципального имущества</t>
  </si>
  <si>
    <t>91 1 02 00000</t>
  </si>
  <si>
    <t>91 1 01 00000</t>
  </si>
  <si>
    <t>91 1 03 00000</t>
  </si>
  <si>
    <t>79 5 00 00000</t>
  </si>
  <si>
    <t>79 5 01 00000</t>
  </si>
  <si>
    <t>79 5 02 00000</t>
  </si>
  <si>
    <t>79 5 02 90140</t>
  </si>
  <si>
    <t>91 4 00 00000</t>
  </si>
  <si>
    <t>91 4 01 90150</t>
  </si>
  <si>
    <t>91 4 02 90160</t>
  </si>
  <si>
    <t>91 5 01 90170</t>
  </si>
  <si>
    <t>91 5 02 90180</t>
  </si>
  <si>
    <t>91 5 04 90180</t>
  </si>
  <si>
    <t>91 5 04 00000</t>
  </si>
  <si>
    <t>79 5 03 00000</t>
  </si>
  <si>
    <t>91 6 00 00000</t>
  </si>
  <si>
    <t>91 6 01 00000</t>
  </si>
  <si>
    <t>91 6 01 90190</t>
  </si>
  <si>
    <t>91 8 01 00000</t>
  </si>
  <si>
    <t>91 8 01 90200</t>
  </si>
  <si>
    <t>Содержание источников водо- и теплоснабжения на территории МО "Гаханское"</t>
  </si>
  <si>
    <t>91 5 02 S2370</t>
  </si>
  <si>
    <t>79 5 F2 55551</t>
  </si>
  <si>
    <t>030 2 02   16001 10 0000 150</t>
  </si>
  <si>
    <t>91 5 05 S2370</t>
  </si>
  <si>
    <t>Мероприятия на реализацию перечня проектов народных инициатив</t>
  </si>
  <si>
    <t>91 7 10 S2370</t>
  </si>
  <si>
    <t>Увеличение стоимости материальных запасов, в т.ч.:</t>
  </si>
  <si>
    <t>мягкий инвентарь</t>
  </si>
  <si>
    <t>прочие оборотные запасы (материалы)</t>
  </si>
  <si>
    <t>Cофинансирование  мероприятий на реализацию перечня проектов народных инициатив</t>
  </si>
  <si>
    <t>ДРУГИЕ ВОПРОСЫ В ОБЛАСТИ ФИЗИЧЕСКОЙ КУЛЬТУРЫ И СПОРТА</t>
  </si>
  <si>
    <t>91 8  12 90410</t>
  </si>
  <si>
    <t>91 8  12 S2370</t>
  </si>
  <si>
    <t xml:space="preserve">            дефицита  бюджета муниципального образования "Гаханское"  на 2022 год и плановый период 2023-2024 гг.</t>
  </si>
  <si>
    <t>2024 год</t>
  </si>
  <si>
    <r>
      <t>Приложение №</t>
    </r>
    <r>
      <rPr>
        <sz val="10"/>
        <color indexed="10"/>
        <rFont val="Arial Cyr"/>
        <family val="0"/>
      </rPr>
      <t xml:space="preserve"> 6</t>
    </r>
  </si>
  <si>
    <t>Программа муниципальных внутренних заимствований муниципального образования "Гаханское"
 на 2022 год и на плановый период 2023 и 2024 годов</t>
  </si>
  <si>
    <t>Виды долговых обязательств</t>
  </si>
  <si>
    <t>Верхний предел муниципального долга на 01.01.2022 года</t>
  </si>
  <si>
    <t>Верхний предел муниципального долга на 01.01.2023 года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</si>
  <si>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</si>
  <si>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</si>
  <si>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</si>
  <si>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</si>
  <si>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>Объем заимствований, всего</t>
  </si>
  <si>
    <t>1.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</si>
  <si>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</si>
  <si>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2 лет</t>
  </si>
  <si>
    <t xml:space="preserve">2. Бюджетные кредиты от других бюджетов бюджетной системы Российской Федерации, в том числе: </t>
  </si>
  <si>
    <t>реструктурированные бюджетные кредиты</t>
  </si>
  <si>
    <t>в соответствии с бюджетным законодательством</t>
  </si>
  <si>
    <t xml:space="preserve"> 2022 год</t>
  </si>
  <si>
    <t>91 Л 02 L5762</t>
  </si>
  <si>
    <t>Софинансирование мероприятий по реализации общественно значимых проектов по благоустройству сельских территорий в рамках обеспечения комплексного развития сельских территорий (код цели 20-55760-00000-02000)</t>
  </si>
  <si>
    <t>Мероприятия по реализации общественно значимых проектов по благоустройству сельских территорий</t>
  </si>
  <si>
    <t>91 Л 02 S2870</t>
  </si>
  <si>
    <t>к  решению Думы МО "Гаханское"  №94 от  14 февраля  2022 г. "О ВНЕСЕНИИ ИЗМЕНЕНИЙ В РЕШЕНИЕ ДУМЫ МУНИЦИПАЛЬНОГО ОБРАЗОВАНИЯ «ГАХАНСКОЕ» ОТ 23.12.2021 Г. № 93 «О БЮДЖЕТЕ МУНИЦИПАЛЬНОГО ОБРАЗОВАНИЯ «ГАХАНСКОЕ» НА 2022 ГОД И ПЛАНОВЫЙ ПЕРИОД 2023-2024 ГГ"</t>
  </si>
  <si>
    <t>Перечень главных администраторов                                                                                                                                                                                     источников  финансирования    дефицита  бюджета муниципального образования "Гаханское"                                                                                                                                на 2022 год и плановый период на 2023-2024 годы»</t>
  </si>
  <si>
    <t>Ведомственная стуктура расходов бюджета муниципального образования "Гаханское" на 2022 год и плановый период 2022-2023 гг.</t>
  </si>
  <si>
    <t>91 Л 02S2870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</si>
</sst>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0&quot;р.&quot;"/>
    <numFmt numFmtId="181" formatCode="0.0000"/>
    <numFmt numFmtId="182" formatCode="#,##0.0"/>
  </numFmts>
  <fonts count="79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b/>
      <sz val="10"/>
      <color indexed="8"/>
      <name val="Courier New"/>
      <family val="3"/>
    </font>
    <font>
      <vertAlign val="superscript"/>
      <sz val="10"/>
      <name val="Courier New"/>
      <family val="3"/>
    </font>
    <font>
      <sz val="10"/>
      <color indexed="8"/>
      <name val="Courier New"/>
      <family val="3"/>
    </font>
    <font>
      <b/>
      <i/>
      <sz val="10"/>
      <name val="Courier New"/>
      <family val="3"/>
    </font>
    <font>
      <i/>
      <sz val="10"/>
      <name val="Courier New"/>
      <family val="3"/>
    </font>
    <font>
      <b/>
      <sz val="9"/>
      <name val="Courier New"/>
      <family val="3"/>
    </font>
    <font>
      <b/>
      <sz val="8"/>
      <name val="Courier New"/>
      <family val="3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ourier New"/>
      <family val="3"/>
    </font>
    <font>
      <b/>
      <i/>
      <sz val="10"/>
      <color indexed="10"/>
      <name val="Courier New"/>
      <family val="3"/>
    </font>
    <font>
      <b/>
      <sz val="10"/>
      <color indexed="10"/>
      <name val="Courier New"/>
      <family val="3"/>
    </font>
    <font>
      <i/>
      <sz val="10"/>
      <color indexed="10"/>
      <name val="Courier New"/>
      <family val="3"/>
    </font>
    <font>
      <b/>
      <sz val="12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ourier New"/>
      <family val="3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i/>
      <sz val="10"/>
      <color rgb="FFFF0000"/>
      <name val="Courier New"/>
      <family val="3"/>
    </font>
    <font>
      <b/>
      <sz val="10"/>
      <color rgb="FFFF0000"/>
      <name val="Courier New"/>
      <family val="3"/>
    </font>
    <font>
      <sz val="10"/>
      <color rgb="FFFF0000"/>
      <name val="Arial Cyr"/>
      <family val="0"/>
    </font>
    <font>
      <i/>
      <sz val="10"/>
      <color rgb="FFFF0000"/>
      <name val="Courier New"/>
      <family val="3"/>
    </font>
    <font>
      <b/>
      <sz val="12"/>
      <color rgb="FFFF0000"/>
      <name val="Times New Roman"/>
      <family val="1"/>
    </font>
    <font>
      <b/>
      <sz val="10"/>
      <color rgb="FFFF0000"/>
      <name val="Arial Cyr"/>
      <family val="0"/>
    </font>
    <font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172" fontId="0" fillId="0" borderId="0" xfId="0" applyNumberFormat="1" applyAlignment="1">
      <alignment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72" fontId="0" fillId="0" borderId="11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justify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wrapText="1"/>
    </xf>
    <xf numFmtId="0" fontId="6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/>
    </xf>
    <xf numFmtId="0" fontId="14" fillId="0" borderId="25" xfId="0" applyFont="1" applyBorder="1" applyAlignment="1">
      <alignment horizontal="left" wrapText="1"/>
    </xf>
    <xf numFmtId="0" fontId="14" fillId="0" borderId="28" xfId="0" applyFont="1" applyFill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left" wrapText="1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8" xfId="0" applyFont="1" applyBorder="1" applyAlignment="1">
      <alignment horizontal="left" wrapText="1"/>
    </xf>
    <xf numFmtId="0" fontId="15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left" wrapText="1"/>
    </xf>
    <xf numFmtId="0" fontId="15" fillId="0" borderId="27" xfId="0" applyFont="1" applyBorder="1" applyAlignment="1">
      <alignment horizontal="center"/>
    </xf>
    <xf numFmtId="0" fontId="15" fillId="0" borderId="25" xfId="0" applyFont="1" applyBorder="1" applyAlignment="1">
      <alignment horizontal="left" wrapText="1"/>
    </xf>
    <xf numFmtId="0" fontId="14" fillId="0" borderId="28" xfId="0" applyFont="1" applyBorder="1" applyAlignment="1">
      <alignment horizontal="center" wrapText="1"/>
    </xf>
    <xf numFmtId="0" fontId="14" fillId="0" borderId="28" xfId="0" applyFont="1" applyBorder="1" applyAlignment="1">
      <alignment vertical="center" wrapText="1"/>
    </xf>
    <xf numFmtId="0" fontId="14" fillId="0" borderId="28" xfId="0" applyFont="1" applyBorder="1" applyAlignment="1">
      <alignment wrapText="1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5" fillId="0" borderId="28" xfId="0" applyFont="1" applyBorder="1" applyAlignment="1">
      <alignment wrapText="1"/>
    </xf>
    <xf numFmtId="0" fontId="14" fillId="0" borderId="32" xfId="0" applyFont="1" applyBorder="1" applyAlignment="1">
      <alignment wrapText="1"/>
    </xf>
    <xf numFmtId="0" fontId="16" fillId="0" borderId="28" xfId="0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0" xfId="0" applyFont="1" applyAlignment="1">
      <alignment horizontal="justify"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15" fillId="0" borderId="23" xfId="0" applyFont="1" applyBorder="1" applyAlignment="1">
      <alignment horizontal="left" wrapText="1"/>
    </xf>
    <xf numFmtId="3" fontId="14" fillId="0" borderId="11" xfId="53" applyNumberFormat="1" applyFont="1" applyFill="1" applyBorder="1" applyAlignment="1" applyProtection="1">
      <alignment horizontal="center" vertical="center" wrapText="1"/>
      <protection/>
    </xf>
    <xf numFmtId="3" fontId="15" fillId="0" borderId="37" xfId="53" applyNumberFormat="1" applyFont="1" applyFill="1" applyBorder="1" applyAlignment="1" applyProtection="1">
      <alignment horizontal="center" vertical="center" wrapText="1"/>
      <protection/>
    </xf>
    <xf numFmtId="3" fontId="15" fillId="0" borderId="38" xfId="53" applyNumberFormat="1" applyFont="1" applyFill="1" applyBorder="1" applyAlignment="1" applyProtection="1">
      <alignment horizontal="center" vertical="center" wrapText="1"/>
      <protection/>
    </xf>
    <xf numFmtId="3" fontId="15" fillId="0" borderId="39" xfId="53" applyNumberFormat="1" applyFont="1" applyFill="1" applyBorder="1" applyAlignment="1" applyProtection="1">
      <alignment horizontal="center" vertical="center" wrapText="1"/>
      <protection/>
    </xf>
    <xf numFmtId="3" fontId="14" fillId="0" borderId="28" xfId="53" applyNumberFormat="1" applyFont="1" applyFill="1" applyBorder="1" applyAlignment="1" applyProtection="1">
      <alignment horizontal="left" vertical="center" wrapText="1"/>
      <protection locked="0"/>
    </xf>
    <xf numFmtId="0" fontId="17" fillId="0" borderId="28" xfId="0" applyFont="1" applyBorder="1" applyAlignment="1">
      <alignment vertical="center" wrapText="1"/>
    </xf>
    <xf numFmtId="0" fontId="6" fillId="33" borderId="22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left" wrapText="1"/>
    </xf>
    <xf numFmtId="0" fontId="12" fillId="33" borderId="23" xfId="0" applyFont="1" applyFill="1" applyBorder="1" applyAlignment="1">
      <alignment horizontal="left" wrapText="1"/>
    </xf>
    <xf numFmtId="0" fontId="12" fillId="33" borderId="22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1" fontId="0" fillId="0" borderId="0" xfId="0" applyNumberFormat="1" applyAlignment="1">
      <alignment vertical="center" wrapText="1"/>
    </xf>
    <xf numFmtId="0" fontId="14" fillId="33" borderId="23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14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center" vertical="center"/>
    </xf>
    <xf numFmtId="0" fontId="69" fillId="0" borderId="15" xfId="0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69" fillId="0" borderId="15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70" fillId="0" borderId="15" xfId="0" applyFont="1" applyBorder="1" applyAlignment="1">
      <alignment horizontal="left" vertical="center" wrapText="1"/>
    </xf>
    <xf numFmtId="49" fontId="70" fillId="33" borderId="15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71" fillId="0" borderId="15" xfId="0" applyFont="1" applyBorder="1" applyAlignment="1">
      <alignment horizontal="left" vertical="center" wrapText="1"/>
    </xf>
    <xf numFmtId="3" fontId="15" fillId="0" borderId="23" xfId="53" applyNumberFormat="1" applyFont="1" applyFill="1" applyBorder="1" applyAlignment="1" applyProtection="1">
      <alignment vertical="center" wrapText="1"/>
      <protection locked="0"/>
    </xf>
    <xf numFmtId="3" fontId="15" fillId="0" borderId="28" xfId="53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72" fillId="0" borderId="15" xfId="0" applyFont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center" vertical="center"/>
    </xf>
    <xf numFmtId="49" fontId="14" fillId="34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left" vertical="top" wrapText="1"/>
    </xf>
    <xf numFmtId="49" fontId="71" fillId="34" borderId="15" xfId="0" applyNumberFormat="1" applyFont="1" applyFill="1" applyBorder="1" applyAlignment="1">
      <alignment horizontal="center" vertical="center"/>
    </xf>
    <xf numFmtId="49" fontId="15" fillId="34" borderId="15" xfId="0" applyNumberFormat="1" applyFont="1" applyFill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/>
    </xf>
    <xf numFmtId="4" fontId="15" fillId="0" borderId="28" xfId="0" applyNumberFormat="1" applyFont="1" applyBorder="1" applyAlignment="1">
      <alignment horizontal="center"/>
    </xf>
    <xf numFmtId="4" fontId="15" fillId="33" borderId="25" xfId="0" applyNumberFormat="1" applyFont="1" applyFill="1" applyBorder="1" applyAlignment="1">
      <alignment horizontal="center"/>
    </xf>
    <xf numFmtId="0" fontId="69" fillId="0" borderId="0" xfId="0" applyFont="1" applyAlignment="1">
      <alignment wrapText="1"/>
    </xf>
    <xf numFmtId="9" fontId="0" fillId="0" borderId="0" xfId="0" applyNumberFormat="1" applyAlignment="1">
      <alignment/>
    </xf>
    <xf numFmtId="0" fontId="17" fillId="0" borderId="23" xfId="0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/>
    </xf>
    <xf numFmtId="3" fontId="15" fillId="0" borderId="23" xfId="53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5" fillId="34" borderId="15" xfId="0" applyFont="1" applyFill="1" applyBorder="1" applyAlignment="1">
      <alignment horizontal="left" vertical="center" wrapText="1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25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4" fillId="0" borderId="25" xfId="0" applyFont="1" applyFill="1" applyBorder="1" applyAlignment="1">
      <alignment horizontal="left" wrapText="1"/>
    </xf>
    <xf numFmtId="4" fontId="14" fillId="0" borderId="25" xfId="0" applyNumberFormat="1" applyFont="1" applyBorder="1" applyAlignment="1">
      <alignment horizontal="center"/>
    </xf>
    <xf numFmtId="4" fontId="14" fillId="0" borderId="26" xfId="0" applyNumberFormat="1" applyFont="1" applyBorder="1" applyAlignment="1">
      <alignment horizontal="center"/>
    </xf>
    <xf numFmtId="4" fontId="14" fillId="0" borderId="28" xfId="0" applyNumberFormat="1" applyFont="1" applyBorder="1" applyAlignment="1">
      <alignment horizontal="center"/>
    </xf>
    <xf numFmtId="4" fontId="14" fillId="33" borderId="25" xfId="0" applyNumberFormat="1" applyFont="1" applyFill="1" applyBorder="1" applyAlignment="1">
      <alignment horizontal="center"/>
    </xf>
    <xf numFmtId="4" fontId="14" fillId="33" borderId="41" xfId="0" applyNumberFormat="1" applyFont="1" applyFill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15" fillId="0" borderId="26" xfId="0" applyNumberFormat="1" applyFont="1" applyBorder="1" applyAlignment="1">
      <alignment horizontal="center" wrapText="1"/>
    </xf>
    <xf numFmtId="4" fontId="15" fillId="0" borderId="43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4" fillId="33" borderId="26" xfId="0" applyNumberFormat="1" applyFont="1" applyFill="1" applyBorder="1" applyAlignment="1">
      <alignment horizontal="center"/>
    </xf>
    <xf numFmtId="4" fontId="14" fillId="33" borderId="28" xfId="0" applyNumberFormat="1" applyFont="1" applyFill="1" applyBorder="1" applyAlignment="1">
      <alignment horizontal="center"/>
    </xf>
    <xf numFmtId="4" fontId="15" fillId="33" borderId="28" xfId="0" applyNumberFormat="1" applyFont="1" applyFill="1" applyBorder="1" applyAlignment="1">
      <alignment horizontal="center"/>
    </xf>
    <xf numFmtId="4" fontId="15" fillId="33" borderId="35" xfId="0" applyNumberFormat="1" applyFont="1" applyFill="1" applyBorder="1" applyAlignment="1">
      <alignment horizontal="center"/>
    </xf>
    <xf numFmtId="4" fontId="15" fillId="0" borderId="26" xfId="0" applyNumberFormat="1" applyFont="1" applyBorder="1" applyAlignment="1">
      <alignment horizontal="center"/>
    </xf>
    <xf numFmtId="4" fontId="15" fillId="0" borderId="35" xfId="0" applyNumberFormat="1" applyFont="1" applyBorder="1" applyAlignment="1">
      <alignment horizontal="center"/>
    </xf>
    <xf numFmtId="4" fontId="18" fillId="0" borderId="25" xfId="0" applyNumberFormat="1" applyFont="1" applyBorder="1" applyAlignment="1">
      <alignment horizontal="center"/>
    </xf>
    <xf numFmtId="4" fontId="15" fillId="0" borderId="44" xfId="0" applyNumberFormat="1" applyFont="1" applyBorder="1" applyAlignment="1">
      <alignment horizontal="center"/>
    </xf>
    <xf numFmtId="4" fontId="15" fillId="0" borderId="32" xfId="0" applyNumberFormat="1" applyFont="1" applyBorder="1" applyAlignment="1">
      <alignment horizontal="center"/>
    </xf>
    <xf numFmtId="4" fontId="15" fillId="0" borderId="25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center"/>
    </xf>
    <xf numFmtId="4" fontId="15" fillId="0" borderId="26" xfId="0" applyNumberFormat="1" applyFont="1" applyFill="1" applyBorder="1" applyAlignment="1">
      <alignment horizontal="center"/>
    </xf>
    <xf numFmtId="4" fontId="15" fillId="0" borderId="28" xfId="0" applyNumberFormat="1" applyFont="1" applyFill="1" applyBorder="1" applyAlignment="1">
      <alignment horizontal="center"/>
    </xf>
    <xf numFmtId="4" fontId="14" fillId="0" borderId="25" xfId="0" applyNumberFormat="1" applyFont="1" applyFill="1" applyBorder="1" applyAlignment="1">
      <alignment horizontal="center"/>
    </xf>
    <xf numFmtId="4" fontId="14" fillId="0" borderId="23" xfId="0" applyNumberFormat="1" applyFont="1" applyFill="1" applyBorder="1" applyAlignment="1">
      <alignment horizontal="center"/>
    </xf>
    <xf numFmtId="4" fontId="14" fillId="0" borderId="26" xfId="0" applyNumberFormat="1" applyFont="1" applyBorder="1" applyAlignment="1">
      <alignment horizontal="center" vertical="center" wrapText="1"/>
    </xf>
    <xf numFmtId="4" fontId="14" fillId="0" borderId="28" xfId="0" applyNumberFormat="1" applyFont="1" applyBorder="1" applyAlignment="1">
      <alignment horizontal="center" vertical="center" wrapText="1"/>
    </xf>
    <xf numFmtId="4" fontId="15" fillId="0" borderId="43" xfId="0" applyNumberFormat="1" applyFont="1" applyFill="1" applyBorder="1" applyAlignment="1">
      <alignment horizontal="center"/>
    </xf>
    <xf numFmtId="4" fontId="15" fillId="0" borderId="35" xfId="0" applyNumberFormat="1" applyFont="1" applyFill="1" applyBorder="1" applyAlignment="1">
      <alignment horizontal="center"/>
    </xf>
    <xf numFmtId="4" fontId="14" fillId="33" borderId="23" xfId="0" applyNumberFormat="1" applyFont="1" applyFill="1" applyBorder="1" applyAlignment="1">
      <alignment horizontal="center"/>
    </xf>
    <xf numFmtId="49" fontId="14" fillId="34" borderId="15" xfId="0" applyNumberFormat="1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4" fontId="23" fillId="34" borderId="25" xfId="0" applyNumberFormat="1" applyFont="1" applyFill="1" applyBorder="1" applyAlignment="1">
      <alignment horizontal="center"/>
    </xf>
    <xf numFmtId="4" fontId="23" fillId="34" borderId="26" xfId="0" applyNumberFormat="1" applyFont="1" applyFill="1" applyBorder="1" applyAlignment="1">
      <alignment horizontal="center"/>
    </xf>
    <xf numFmtId="4" fontId="23" fillId="34" borderId="28" xfId="0" applyNumberFormat="1" applyFont="1" applyFill="1" applyBorder="1" applyAlignment="1">
      <alignment horizontal="center"/>
    </xf>
    <xf numFmtId="0" fontId="14" fillId="34" borderId="25" xfId="0" applyFont="1" applyFill="1" applyBorder="1" applyAlignment="1">
      <alignment horizontal="center" wrapText="1"/>
    </xf>
    <xf numFmtId="0" fontId="14" fillId="34" borderId="28" xfId="0" applyFont="1" applyFill="1" applyBorder="1" applyAlignment="1">
      <alignment horizontal="center" wrapText="1"/>
    </xf>
    <xf numFmtId="0" fontId="14" fillId="0" borderId="23" xfId="0" applyFont="1" applyBorder="1" applyAlignment="1">
      <alignment horizontal="left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0" fillId="33" borderId="23" xfId="0" applyFont="1" applyFill="1" applyBorder="1" applyAlignment="1">
      <alignment wrapText="1"/>
    </xf>
    <xf numFmtId="0" fontId="10" fillId="33" borderId="22" xfId="0" applyFont="1" applyFill="1" applyBorder="1" applyAlignment="1">
      <alignment horizontal="center" wrapText="1"/>
    </xf>
    <xf numFmtId="4" fontId="14" fillId="0" borderId="15" xfId="0" applyNumberFormat="1" applyFont="1" applyBorder="1" applyAlignment="1">
      <alignment horizontal="center" vertical="center"/>
    </xf>
    <xf numFmtId="4" fontId="15" fillId="35" borderId="15" xfId="0" applyNumberFormat="1" applyFont="1" applyFill="1" applyBorder="1" applyAlignment="1">
      <alignment horizontal="center" vertical="center"/>
    </xf>
    <xf numFmtId="4" fontId="14" fillId="35" borderId="15" xfId="0" applyNumberFormat="1" applyFont="1" applyFill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4" fillId="34" borderId="15" xfId="0" applyNumberFormat="1" applyFont="1" applyFill="1" applyBorder="1" applyAlignment="1">
      <alignment horizontal="center" vertical="center"/>
    </xf>
    <xf numFmtId="4" fontId="14" fillId="33" borderId="15" xfId="0" applyNumberFormat="1" applyFont="1" applyFill="1" applyBorder="1" applyAlignment="1">
      <alignment horizontal="center" vertical="center"/>
    </xf>
    <xf numFmtId="4" fontId="15" fillId="33" borderId="15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4" fontId="20" fillId="35" borderId="15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4" fontId="69" fillId="35" borderId="15" xfId="0" applyNumberFormat="1" applyFont="1" applyFill="1" applyBorder="1" applyAlignment="1">
      <alignment horizontal="center" vertical="center"/>
    </xf>
    <xf numFmtId="4" fontId="69" fillId="0" borderId="15" xfId="0" applyNumberFormat="1" applyFont="1" applyBorder="1" applyAlignment="1">
      <alignment horizontal="center" vertical="center"/>
    </xf>
    <xf numFmtId="0" fontId="69" fillId="34" borderId="15" xfId="0" applyFont="1" applyFill="1" applyBorder="1" applyAlignment="1">
      <alignment vertical="top" wrapText="1"/>
    </xf>
    <xf numFmtId="49" fontId="69" fillId="0" borderId="15" xfId="0" applyNumberFormat="1" applyFont="1" applyBorder="1" applyAlignment="1">
      <alignment horizontal="center" vertical="center"/>
    </xf>
    <xf numFmtId="49" fontId="73" fillId="33" borderId="15" xfId="0" applyNumberFormat="1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49" fontId="69" fillId="0" borderId="15" xfId="0" applyNumberFormat="1" applyFont="1" applyFill="1" applyBorder="1" applyAlignment="1">
      <alignment horizontal="center" vertical="center"/>
    </xf>
    <xf numFmtId="49" fontId="73" fillId="0" borderId="15" xfId="0" applyNumberFormat="1" applyFont="1" applyFill="1" applyBorder="1" applyAlignment="1">
      <alignment horizontal="center" vertical="center" wrapText="1"/>
    </xf>
    <xf numFmtId="49" fontId="69" fillId="0" borderId="15" xfId="0" applyNumberFormat="1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/>
    </xf>
    <xf numFmtId="49" fontId="73" fillId="0" borderId="15" xfId="0" applyNumberFormat="1" applyFont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center" wrapText="1"/>
    </xf>
    <xf numFmtId="0" fontId="75" fillId="0" borderId="15" xfId="0" applyFont="1" applyFill="1" applyBorder="1" applyAlignment="1">
      <alignment horizontal="left" vertical="center" wrapText="1"/>
    </xf>
    <xf numFmtId="4" fontId="10" fillId="33" borderId="23" xfId="0" applyNumberFormat="1" applyFont="1" applyFill="1" applyBorder="1" applyAlignment="1">
      <alignment horizontal="center"/>
    </xf>
    <xf numFmtId="4" fontId="6" fillId="33" borderId="23" xfId="0" applyNumberFormat="1" applyFont="1" applyFill="1" applyBorder="1" applyAlignment="1">
      <alignment horizontal="center"/>
    </xf>
    <xf numFmtId="4" fontId="10" fillId="0" borderId="28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15" fillId="36" borderId="15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left" vertical="center" wrapText="1"/>
    </xf>
    <xf numFmtId="0" fontId="14" fillId="36" borderId="15" xfId="0" applyFont="1" applyFill="1" applyBorder="1" applyAlignment="1">
      <alignment horizontal="center" vertical="center"/>
    </xf>
    <xf numFmtId="49" fontId="15" fillId="36" borderId="15" xfId="0" applyNumberFormat="1" applyFont="1" applyFill="1" applyBorder="1" applyAlignment="1">
      <alignment horizontal="center" vertical="center"/>
    </xf>
    <xf numFmtId="4" fontId="15" fillId="36" borderId="15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69" fillId="34" borderId="15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4" fontId="0" fillId="0" borderId="0" xfId="0" applyNumberFormat="1" applyAlignment="1">
      <alignment/>
    </xf>
    <xf numFmtId="0" fontId="14" fillId="34" borderId="15" xfId="0" applyFont="1" applyFill="1" applyBorder="1" applyAlignment="1">
      <alignment horizontal="left" vertical="top" wrapText="1"/>
    </xf>
    <xf numFmtId="0" fontId="14" fillId="34" borderId="15" xfId="0" applyFont="1" applyFill="1" applyBorder="1" applyAlignment="1">
      <alignment vertical="top" wrapText="1"/>
    </xf>
    <xf numFmtId="49" fontId="6" fillId="34" borderId="15" xfId="0" applyNumberFormat="1" applyFont="1" applyFill="1" applyBorder="1" applyAlignment="1">
      <alignment horizontal="center"/>
    </xf>
    <xf numFmtId="0" fontId="69" fillId="0" borderId="25" xfId="0" applyFont="1" applyFill="1" applyBorder="1" applyAlignment="1">
      <alignment horizontal="left" wrapText="1"/>
    </xf>
    <xf numFmtId="4" fontId="69" fillId="0" borderId="26" xfId="0" applyNumberFormat="1" applyFont="1" applyFill="1" applyBorder="1" applyAlignment="1">
      <alignment horizontal="center"/>
    </xf>
    <xf numFmtId="4" fontId="69" fillId="0" borderId="28" xfId="0" applyNumberFormat="1" applyFont="1" applyFill="1" applyBorder="1" applyAlignment="1">
      <alignment horizontal="center"/>
    </xf>
    <xf numFmtId="0" fontId="14" fillId="37" borderId="45" xfId="0" applyFont="1" applyFill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69" fillId="0" borderId="45" xfId="0" applyFont="1" applyBorder="1" applyAlignment="1">
      <alignment horizontal="left" vertical="center" wrapText="1"/>
    </xf>
    <xf numFmtId="0" fontId="75" fillId="0" borderId="45" xfId="0" applyFont="1" applyBorder="1" applyAlignment="1">
      <alignment wrapText="1"/>
    </xf>
    <xf numFmtId="0" fontId="75" fillId="0" borderId="45" xfId="0" applyFont="1" applyBorder="1" applyAlignment="1">
      <alignment horizontal="left" vertical="center" wrapText="1"/>
    </xf>
    <xf numFmtId="3" fontId="15" fillId="35" borderId="15" xfId="0" applyNumberFormat="1" applyFont="1" applyFill="1" applyBorder="1" applyAlignment="1">
      <alignment horizontal="center" vertical="center"/>
    </xf>
    <xf numFmtId="3" fontId="14" fillId="35" borderId="1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69" fillId="35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4" fillId="0" borderId="43" xfId="0" applyNumberFormat="1" applyFont="1" applyFill="1" applyBorder="1" applyAlignment="1">
      <alignment horizontal="center"/>
    </xf>
    <xf numFmtId="3" fontId="23" fillId="0" borderId="26" xfId="0" applyNumberFormat="1" applyFont="1" applyBorder="1" applyAlignment="1">
      <alignment horizontal="center"/>
    </xf>
    <xf numFmtId="3" fontId="14" fillId="0" borderId="35" xfId="0" applyNumberFormat="1" applyFont="1" applyFill="1" applyBorder="1" applyAlignment="1">
      <alignment horizontal="center"/>
    </xf>
    <xf numFmtId="3" fontId="23" fillId="0" borderId="28" xfId="0" applyNumberFormat="1" applyFont="1" applyBorder="1" applyAlignment="1">
      <alignment horizontal="center"/>
    </xf>
    <xf numFmtId="0" fontId="6" fillId="0" borderId="40" xfId="0" applyFont="1" applyBorder="1" applyAlignment="1">
      <alignment horizontal="right" wrapText="1"/>
    </xf>
    <xf numFmtId="0" fontId="6" fillId="33" borderId="28" xfId="0" applyFont="1" applyFill="1" applyBorder="1" applyAlignment="1">
      <alignment horizontal="left" wrapText="1"/>
    </xf>
    <xf numFmtId="0" fontId="6" fillId="33" borderId="28" xfId="0" applyFont="1" applyFill="1" applyBorder="1" applyAlignment="1">
      <alignment horizontal="center" wrapText="1"/>
    </xf>
    <xf numFmtId="4" fontId="6" fillId="33" borderId="28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justify"/>
    </xf>
    <xf numFmtId="0" fontId="6" fillId="0" borderId="28" xfId="0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0" fontId="10" fillId="0" borderId="25" xfId="0" applyFont="1" applyBorder="1" applyAlignment="1">
      <alignment wrapText="1"/>
    </xf>
    <xf numFmtId="0" fontId="10" fillId="0" borderId="28" xfId="0" applyFont="1" applyBorder="1" applyAlignment="1">
      <alignment horizontal="center"/>
    </xf>
    <xf numFmtId="4" fontId="10" fillId="0" borderId="4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27" fillId="0" borderId="0" xfId="54" applyFont="1" applyFill="1" applyAlignment="1">
      <alignment horizontal="center" wrapText="1"/>
      <protection/>
    </xf>
    <xf numFmtId="0" fontId="27" fillId="0" borderId="0" xfId="54" applyFont="1" applyFill="1">
      <alignment/>
      <protection/>
    </xf>
    <xf numFmtId="0" fontId="27" fillId="0" borderId="0" xfId="54" applyFont="1" applyFill="1" applyAlignment="1">
      <alignment horizontal="right" vertical="center"/>
      <protection/>
    </xf>
    <xf numFmtId="0" fontId="26" fillId="0" borderId="11" xfId="54" applyFont="1" applyFill="1" applyBorder="1" applyAlignment="1">
      <alignment horizontal="center" vertical="top" wrapText="1"/>
      <protection/>
    </xf>
    <xf numFmtId="0" fontId="26" fillId="33" borderId="15" xfId="0" applyFont="1" applyFill="1" applyBorder="1" applyAlignment="1">
      <alignment horizontal="left" vertical="center" wrapText="1" indent="1"/>
    </xf>
    <xf numFmtId="0" fontId="27" fillId="33" borderId="15" xfId="0" applyFont="1" applyFill="1" applyBorder="1" applyAlignment="1">
      <alignment horizontal="left" vertical="center" wrapText="1" indent="1"/>
    </xf>
    <xf numFmtId="0" fontId="26" fillId="33" borderId="15" xfId="54" applyFont="1" applyFill="1" applyBorder="1" applyAlignment="1">
      <alignment horizontal="left" vertical="center" wrapText="1" indent="1"/>
      <protection/>
    </xf>
    <xf numFmtId="0" fontId="26" fillId="33" borderId="15" xfId="54" applyFont="1" applyFill="1" applyBorder="1" applyAlignment="1">
      <alignment horizontal="right" vertical="center" wrapText="1" indent="1"/>
      <protection/>
    </xf>
    <xf numFmtId="4" fontId="27" fillId="33" borderId="15" xfId="54" applyNumberFormat="1" applyFont="1" applyFill="1" applyBorder="1" applyAlignment="1">
      <alignment horizontal="right" vertical="center" wrapText="1" indent="1"/>
      <protection/>
    </xf>
    <xf numFmtId="0" fontId="27" fillId="33" borderId="15" xfId="54" applyFont="1" applyFill="1" applyBorder="1" applyAlignment="1">
      <alignment horizontal="right" vertical="center" wrapText="1" indent="1"/>
      <protection/>
    </xf>
    <xf numFmtId="4" fontId="26" fillId="33" borderId="15" xfId="54" applyNumberFormat="1" applyFont="1" applyFill="1" applyBorder="1" applyAlignment="1" applyProtection="1">
      <alignment horizontal="right" vertical="center" wrapText="1" indent="1"/>
      <protection/>
    </xf>
    <xf numFmtId="4" fontId="26" fillId="33" borderId="15" xfId="54" applyNumberFormat="1" applyFont="1" applyFill="1" applyBorder="1" applyAlignment="1">
      <alignment horizontal="right" vertical="center" wrapText="1" indent="1"/>
      <protection/>
    </xf>
    <xf numFmtId="0" fontId="27" fillId="33" borderId="15" xfId="54" applyFont="1" applyFill="1" applyBorder="1" applyAlignment="1">
      <alignment horizontal="left" vertical="center" wrapText="1" indent="1"/>
      <protection/>
    </xf>
    <xf numFmtId="4" fontId="27" fillId="33" borderId="15" xfId="54" applyNumberFormat="1" applyFont="1" applyFill="1" applyBorder="1" applyAlignment="1">
      <alignment horizontal="left" vertical="center" wrapText="1" indent="1"/>
      <protection/>
    </xf>
    <xf numFmtId="0" fontId="26" fillId="33" borderId="15" xfId="0" applyFont="1" applyFill="1" applyBorder="1" applyAlignment="1">
      <alignment horizontal="right" vertical="center" wrapText="1" indent="1"/>
    </xf>
    <xf numFmtId="4" fontId="27" fillId="33" borderId="15" xfId="0" applyNumberFormat="1" applyFont="1" applyFill="1" applyBorder="1" applyAlignment="1">
      <alignment horizontal="right" vertical="center" wrapText="1" indent="1"/>
    </xf>
    <xf numFmtId="0" fontId="27" fillId="33" borderId="15" xfId="0" applyFont="1" applyFill="1" applyBorder="1" applyAlignment="1">
      <alignment horizontal="right" vertical="center" wrapText="1" indent="1"/>
    </xf>
    <xf numFmtId="4" fontId="26" fillId="33" borderId="15" xfId="0" applyNumberFormat="1" applyFont="1" applyFill="1" applyBorder="1" applyAlignment="1" applyProtection="1">
      <alignment horizontal="right" vertical="center" wrapText="1" indent="1"/>
      <protection/>
    </xf>
    <xf numFmtId="4" fontId="26" fillId="33" borderId="15" xfId="0" applyNumberFormat="1" applyFont="1" applyFill="1" applyBorder="1" applyAlignment="1">
      <alignment horizontal="right" vertical="center" wrapText="1" indent="1"/>
    </xf>
    <xf numFmtId="182" fontId="27" fillId="33" borderId="15" xfId="0" applyNumberFormat="1" applyFont="1" applyFill="1" applyBorder="1" applyAlignment="1">
      <alignment horizontal="right" vertical="center" wrapText="1" indent="1"/>
    </xf>
    <xf numFmtId="3" fontId="26" fillId="33" borderId="15" xfId="0" applyNumberFormat="1" applyFont="1" applyFill="1" applyBorder="1" applyAlignment="1">
      <alignment horizontal="right" vertical="center" wrapText="1" indent="1"/>
    </xf>
    <xf numFmtId="3" fontId="76" fillId="33" borderId="15" xfId="0" applyNumberFormat="1" applyFont="1" applyFill="1" applyBorder="1" applyAlignment="1">
      <alignment horizontal="right" vertical="center" wrapText="1" indent="1"/>
    </xf>
    <xf numFmtId="3" fontId="26" fillId="33" borderId="15" xfId="0" applyNumberFormat="1" applyFont="1" applyFill="1" applyBorder="1" applyAlignment="1" applyProtection="1">
      <alignment horizontal="right" vertical="center" wrapText="1" indent="1"/>
      <protection/>
    </xf>
    <xf numFmtId="182" fontId="27" fillId="33" borderId="15" xfId="54" applyNumberFormat="1" applyFont="1" applyFill="1" applyBorder="1" applyAlignment="1">
      <alignment horizontal="right" vertical="center" wrapText="1" indent="1"/>
      <protection/>
    </xf>
    <xf numFmtId="182" fontId="27" fillId="33" borderId="15" xfId="0" applyNumberFormat="1" applyFont="1" applyFill="1" applyBorder="1" applyAlignment="1">
      <alignment horizontal="center" vertical="center" wrapText="1"/>
    </xf>
    <xf numFmtId="4" fontId="74" fillId="0" borderId="0" xfId="0" applyNumberFormat="1" applyFont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4" fontId="69" fillId="35" borderId="17" xfId="0" applyNumberFormat="1" applyFont="1" applyFill="1" applyBorder="1" applyAlignment="1">
      <alignment horizontal="center" vertical="center"/>
    </xf>
    <xf numFmtId="4" fontId="77" fillId="34" borderId="0" xfId="0" applyNumberFormat="1" applyFont="1" applyFill="1" applyAlignment="1">
      <alignment/>
    </xf>
    <xf numFmtId="0" fontId="70" fillId="0" borderId="15" xfId="0" applyFont="1" applyBorder="1" applyAlignment="1">
      <alignment horizontal="center" vertical="center"/>
    </xf>
    <xf numFmtId="49" fontId="71" fillId="0" borderId="15" xfId="0" applyNumberFormat="1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8" fillId="0" borderId="0" xfId="0" applyFont="1" applyAlignment="1">
      <alignment/>
    </xf>
    <xf numFmtId="0" fontId="70" fillId="34" borderId="15" xfId="0" applyFont="1" applyFill="1" applyBorder="1" applyAlignment="1">
      <alignment horizontal="left" vertical="center" wrapText="1"/>
    </xf>
    <xf numFmtId="0" fontId="71" fillId="34" borderId="15" xfId="0" applyFont="1" applyFill="1" applyBorder="1" applyAlignment="1">
      <alignment horizontal="center" vertical="center"/>
    </xf>
    <xf numFmtId="4" fontId="71" fillId="34" borderId="15" xfId="0" applyNumberFormat="1" applyFont="1" applyFill="1" applyBorder="1" applyAlignment="1">
      <alignment horizontal="center" vertical="center"/>
    </xf>
    <xf numFmtId="2" fontId="77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171" fontId="69" fillId="0" borderId="15" xfId="62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top"/>
    </xf>
    <xf numFmtId="0" fontId="26" fillId="0" borderId="0" xfId="54" applyFont="1" applyFill="1" applyAlignment="1">
      <alignment horizontal="center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9" fillId="0" borderId="0" xfId="0" applyFont="1" applyAlignment="1">
      <alignment horizontal="right" wrapText="1"/>
    </xf>
    <xf numFmtId="0" fontId="10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9" fontId="17" fillId="0" borderId="32" xfId="0" applyNumberFormat="1" applyFont="1" applyBorder="1" applyAlignment="1">
      <alignment horizontal="center" vertical="center" wrapText="1"/>
    </xf>
    <xf numFmtId="49" fontId="17" fillId="0" borderId="35" xfId="0" applyNumberFormat="1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justify" vertical="center" wrapText="1"/>
    </xf>
    <xf numFmtId="0" fontId="17" fillId="0" borderId="35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0" xfId="0" applyFont="1" applyAlignment="1">
      <alignment/>
    </xf>
    <xf numFmtId="0" fontId="16" fillId="0" borderId="40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34" borderId="26" xfId="0" applyFont="1" applyFill="1" applyBorder="1" applyAlignment="1">
      <alignment horizontal="center"/>
    </xf>
    <xf numFmtId="0" fontId="15" fillId="34" borderId="27" xfId="0" applyFont="1" applyFill="1" applyBorder="1" applyAlignment="1">
      <alignment horizontal="center"/>
    </xf>
    <xf numFmtId="0" fontId="14" fillId="34" borderId="26" xfId="0" applyFont="1" applyFill="1" applyBorder="1" applyAlignment="1">
      <alignment horizontal="center"/>
    </xf>
    <xf numFmtId="0" fontId="14" fillId="34" borderId="27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4" fillId="0" borderId="40" xfId="0" applyFont="1" applyBorder="1" applyAlignment="1">
      <alignment/>
    </xf>
    <xf numFmtId="0" fontId="14" fillId="0" borderId="4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52" xfId="0" applyFont="1" applyBorder="1" applyAlignment="1">
      <alignment/>
    </xf>
    <xf numFmtId="0" fontId="14" fillId="0" borderId="4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69" fillId="0" borderId="26" xfId="0" applyFont="1" applyFill="1" applyBorder="1" applyAlignment="1">
      <alignment horizontal="center"/>
    </xf>
    <xf numFmtId="0" fontId="69" fillId="0" borderId="27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33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user\Downloads\&#1087;&#1083;&#1072;&#1085;%20&#1087;&#1086;%20&#1076;&#1086;&#1093;&#1086;&#1076;&#1072;&#1084;%20&#1085;&#1072;%20201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г. отчет"/>
      <sheetName val="2019 план"/>
      <sheetName val="Лист1"/>
    </sheetNames>
    <sheetDataSet>
      <sheetData sheetId="1">
        <row r="57">
          <cell r="C57">
            <v>112000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38"/>
  <sheetViews>
    <sheetView tabSelected="1" zoomScalePageLayoutView="0" workbookViewId="0" topLeftCell="A280">
      <selection activeCell="G184" sqref="G184"/>
    </sheetView>
  </sheetViews>
  <sheetFormatPr defaultColWidth="9.00390625" defaultRowHeight="12.75"/>
  <cols>
    <col min="1" max="1" width="40.00390625" style="0" customWidth="1"/>
    <col min="2" max="2" width="6.625" style="0" customWidth="1"/>
    <col min="3" max="4" width="6.875" style="0" customWidth="1"/>
    <col min="5" max="5" width="12.00390625" style="0" hidden="1" customWidth="1"/>
    <col min="6" max="6" width="20.25390625" style="0" customWidth="1"/>
    <col min="7" max="7" width="10.125" style="0" customWidth="1"/>
    <col min="8" max="8" width="10.125" style="0" hidden="1" customWidth="1"/>
    <col min="9" max="9" width="17.125" style="0" customWidth="1"/>
    <col min="10" max="10" width="16.25390625" style="0" customWidth="1"/>
    <col min="11" max="11" width="15.75390625" style="0" customWidth="1"/>
    <col min="13" max="13" width="12.75390625" style="0" bestFit="1" customWidth="1"/>
    <col min="14" max="14" width="12.375" style="0" customWidth="1"/>
    <col min="15" max="15" width="14.375" style="0" customWidth="1"/>
    <col min="16" max="16" width="10.625" style="0" bestFit="1" customWidth="1"/>
  </cols>
  <sheetData>
    <row r="2" spans="5:11" ht="12.75">
      <c r="E2" s="347" t="s">
        <v>221</v>
      </c>
      <c r="F2" s="347"/>
      <c r="G2" s="347"/>
      <c r="H2" s="347"/>
      <c r="I2" s="347"/>
      <c r="J2" s="348"/>
      <c r="K2" s="348"/>
    </row>
    <row r="3" spans="1:11" ht="39.75" customHeight="1">
      <c r="A3" s="42"/>
      <c r="B3" s="42"/>
      <c r="C3" s="361" t="str">
        <f>прилож1!C4</f>
        <v>к  решению Думы МО "Гаханское"  №94 от  14 февраля  2022 г. "О ВНЕСЕНИИ ИЗМЕНЕНИЙ В РЕШЕНИЕ ДУМЫ МУНИЦИПАЛЬНОГО ОБРАЗОВАНИЯ «ГАХАНСКОЕ» ОТ 23.12.2021 Г. № 93 «О БЮДЖЕТЕ МУНИЦИПАЛЬНОГО ОБРАЗОВАНИЯ «ГАХАНСКОЕ» НА 2022 ГОД И ПЛАНОВЫЙ ПЕРИОД 2023-2024 ГГ"</v>
      </c>
      <c r="D3" s="362"/>
      <c r="E3" s="362"/>
      <c r="F3" s="362"/>
      <c r="G3" s="362"/>
      <c r="H3" s="362"/>
      <c r="I3" s="362"/>
      <c r="J3" s="362"/>
      <c r="K3" s="362"/>
    </row>
    <row r="4" spans="1:11" ht="14.25">
      <c r="A4" s="360" t="s">
        <v>519</v>
      </c>
      <c r="B4" s="360"/>
      <c r="C4" s="360"/>
      <c r="D4" s="360"/>
      <c r="E4" s="360"/>
      <c r="F4" s="360"/>
      <c r="G4" s="360"/>
      <c r="H4" s="360"/>
      <c r="I4" s="360"/>
      <c r="J4" s="348"/>
      <c r="K4" s="348"/>
    </row>
    <row r="5" spans="1:11" ht="15">
      <c r="A5" s="41"/>
      <c r="B5" s="41"/>
      <c r="C5" s="41"/>
      <c r="D5" s="41"/>
      <c r="E5" s="41"/>
      <c r="F5" s="41"/>
      <c r="G5" s="41"/>
      <c r="H5" s="41"/>
      <c r="K5" s="59" t="s">
        <v>113</v>
      </c>
    </row>
    <row r="6" spans="1:11" ht="15.75" customHeight="1">
      <c r="A6" s="350" t="s">
        <v>31</v>
      </c>
      <c r="B6" s="352" t="s">
        <v>30</v>
      </c>
      <c r="C6" s="353"/>
      <c r="D6" s="353"/>
      <c r="E6" s="353"/>
      <c r="F6" s="354"/>
      <c r="G6" s="355"/>
      <c r="H6" s="356" t="s">
        <v>66</v>
      </c>
      <c r="I6" s="358" t="s">
        <v>333</v>
      </c>
      <c r="J6" s="349" t="s">
        <v>286</v>
      </c>
      <c r="K6" s="349"/>
    </row>
    <row r="7" spans="1:14" ht="45" customHeight="1">
      <c r="A7" s="351"/>
      <c r="B7" s="62" t="s">
        <v>32</v>
      </c>
      <c r="C7" s="63" t="s">
        <v>33</v>
      </c>
      <c r="D7" s="63" t="s">
        <v>34</v>
      </c>
      <c r="E7" s="61" t="s">
        <v>35</v>
      </c>
      <c r="F7" s="65" t="s">
        <v>238</v>
      </c>
      <c r="G7" s="64" t="s">
        <v>36</v>
      </c>
      <c r="H7" s="357"/>
      <c r="I7" s="359"/>
      <c r="J7" s="214" t="s">
        <v>345</v>
      </c>
      <c r="K7" s="214" t="s">
        <v>367</v>
      </c>
      <c r="N7" s="60"/>
    </row>
    <row r="8" spans="1:15" ht="27">
      <c r="A8" s="124" t="s">
        <v>319</v>
      </c>
      <c r="B8" s="127">
        <v>250</v>
      </c>
      <c r="C8" s="125"/>
      <c r="D8" s="125"/>
      <c r="E8" s="125"/>
      <c r="F8" s="125"/>
      <c r="G8" s="126"/>
      <c r="H8" s="125"/>
      <c r="I8" s="230">
        <f>I10+I18+I55+I60+I66+I107+I119+I143+I231+I244+I250</f>
        <v>18046502.87</v>
      </c>
      <c r="J8" s="230">
        <f>J9+J60+J66+J107+J119+J143+J231+J244</f>
        <v>10236719.92</v>
      </c>
      <c r="K8" s="230">
        <f>K9+K66+K83+K106+K143+K250+K244</f>
        <v>10664520</v>
      </c>
      <c r="L8" s="40"/>
      <c r="M8" s="60"/>
      <c r="N8" s="40"/>
      <c r="O8" s="40"/>
    </row>
    <row r="9" spans="1:15" ht="13.5">
      <c r="A9" s="124" t="s">
        <v>0</v>
      </c>
      <c r="B9" s="127">
        <v>250</v>
      </c>
      <c r="C9" s="127" t="s">
        <v>1</v>
      </c>
      <c r="D9" s="127" t="s">
        <v>2</v>
      </c>
      <c r="E9" s="127" t="s">
        <v>3</v>
      </c>
      <c r="F9" s="127" t="s">
        <v>280</v>
      </c>
      <c r="G9" s="128"/>
      <c r="H9" s="127" t="s">
        <v>4</v>
      </c>
      <c r="I9" s="230">
        <f>I11+I18+I55+I60</f>
        <v>6802728.87</v>
      </c>
      <c r="J9" s="230">
        <f>J10+J18+J55</f>
        <v>7205788.92</v>
      </c>
      <c r="K9" s="230">
        <f>K11+K18+K55+K60</f>
        <v>8084170</v>
      </c>
      <c r="M9" s="40"/>
      <c r="N9" s="60"/>
      <c r="O9" s="60"/>
    </row>
    <row r="10" spans="1:14" ht="54">
      <c r="A10" s="124" t="s">
        <v>248</v>
      </c>
      <c r="B10" s="127">
        <v>250</v>
      </c>
      <c r="C10" s="127" t="s">
        <v>1</v>
      </c>
      <c r="D10" s="127" t="s">
        <v>39</v>
      </c>
      <c r="E10" s="127" t="s">
        <v>3</v>
      </c>
      <c r="F10" s="127" t="s">
        <v>264</v>
      </c>
      <c r="G10" s="129"/>
      <c r="H10" s="129" t="s">
        <v>4</v>
      </c>
      <c r="I10" s="230">
        <f>I11</f>
        <v>1110958.04</v>
      </c>
      <c r="J10" s="230">
        <f>J11</f>
        <v>1511501</v>
      </c>
      <c r="K10" s="230">
        <f>K11</f>
        <v>1641701</v>
      </c>
      <c r="M10" s="344"/>
      <c r="N10" s="60"/>
    </row>
    <row r="11" spans="1:11" ht="13.5">
      <c r="A11" s="130" t="s">
        <v>85</v>
      </c>
      <c r="B11" s="127">
        <v>250</v>
      </c>
      <c r="C11" s="125" t="s">
        <v>1</v>
      </c>
      <c r="D11" s="125" t="s">
        <v>39</v>
      </c>
      <c r="E11" s="125" t="s">
        <v>86</v>
      </c>
      <c r="F11" s="125" t="s">
        <v>461</v>
      </c>
      <c r="G11" s="125"/>
      <c r="H11" s="125" t="s">
        <v>4</v>
      </c>
      <c r="I11" s="231">
        <f>SUM(I13)</f>
        <v>1110958.04</v>
      </c>
      <c r="J11" s="231">
        <f>SUM(J13)</f>
        <v>1511501</v>
      </c>
      <c r="K11" s="231">
        <f>SUM(K13)</f>
        <v>1641701</v>
      </c>
    </row>
    <row r="12" spans="1:11" ht="27">
      <c r="A12" s="130" t="s">
        <v>224</v>
      </c>
      <c r="B12" s="127">
        <v>250</v>
      </c>
      <c r="C12" s="125" t="s">
        <v>1</v>
      </c>
      <c r="D12" s="125" t="s">
        <v>39</v>
      </c>
      <c r="E12" s="125" t="s">
        <v>86</v>
      </c>
      <c r="F12" s="125" t="s">
        <v>432</v>
      </c>
      <c r="G12" s="131"/>
      <c r="H12" s="125" t="s">
        <v>4</v>
      </c>
      <c r="I12" s="231">
        <f>I13</f>
        <v>1110958.04</v>
      </c>
      <c r="J12" s="231">
        <f>J13</f>
        <v>1511501</v>
      </c>
      <c r="K12" s="231">
        <f>K13</f>
        <v>1641701</v>
      </c>
    </row>
    <row r="13" spans="1:11" ht="108">
      <c r="A13" s="130" t="s">
        <v>254</v>
      </c>
      <c r="B13" s="127">
        <v>250</v>
      </c>
      <c r="C13" s="125" t="s">
        <v>1</v>
      </c>
      <c r="D13" s="125" t="s">
        <v>39</v>
      </c>
      <c r="E13" s="125" t="s">
        <v>86</v>
      </c>
      <c r="F13" s="125" t="s">
        <v>432</v>
      </c>
      <c r="G13" s="131"/>
      <c r="H13" s="125" t="s">
        <v>4</v>
      </c>
      <c r="I13" s="231">
        <f>I15</f>
        <v>1110958.04</v>
      </c>
      <c r="J13" s="231">
        <f>J15</f>
        <v>1511501</v>
      </c>
      <c r="K13" s="231">
        <f>K15</f>
        <v>1641701</v>
      </c>
    </row>
    <row r="14" spans="1:11" ht="40.5">
      <c r="A14" s="130" t="s">
        <v>255</v>
      </c>
      <c r="B14" s="127">
        <v>250</v>
      </c>
      <c r="C14" s="125" t="s">
        <v>1</v>
      </c>
      <c r="D14" s="125" t="s">
        <v>39</v>
      </c>
      <c r="E14" s="125" t="s">
        <v>86</v>
      </c>
      <c r="F14" s="125" t="s">
        <v>432</v>
      </c>
      <c r="G14" s="133" t="s">
        <v>259</v>
      </c>
      <c r="H14" s="125"/>
      <c r="I14" s="231">
        <f>I15</f>
        <v>1110958.04</v>
      </c>
      <c r="J14" s="231">
        <f>J15</f>
        <v>1511501</v>
      </c>
      <c r="K14" s="231">
        <f>K15</f>
        <v>1641701</v>
      </c>
    </row>
    <row r="15" spans="1:16" ht="21" customHeight="1">
      <c r="A15" s="130" t="s">
        <v>167</v>
      </c>
      <c r="B15" s="127">
        <v>250</v>
      </c>
      <c r="C15" s="125" t="s">
        <v>1</v>
      </c>
      <c r="D15" s="125" t="s">
        <v>39</v>
      </c>
      <c r="E15" s="125" t="s">
        <v>86</v>
      </c>
      <c r="F15" s="125" t="s">
        <v>432</v>
      </c>
      <c r="G15" s="125">
        <v>120</v>
      </c>
      <c r="H15" s="125">
        <v>210</v>
      </c>
      <c r="I15" s="231">
        <f>I16+I17</f>
        <v>1110958.04</v>
      </c>
      <c r="J15" s="231">
        <f>J16+J17</f>
        <v>1511501</v>
      </c>
      <c r="K15" s="231">
        <f>K16+K17</f>
        <v>1641701</v>
      </c>
      <c r="M15" s="40"/>
      <c r="N15" s="40"/>
      <c r="O15" s="40"/>
      <c r="P15" s="60"/>
    </row>
    <row r="16" spans="1:13" ht="21" customHeight="1" hidden="1">
      <c r="A16" s="132" t="s">
        <v>10</v>
      </c>
      <c r="B16" s="241">
        <v>250</v>
      </c>
      <c r="C16" s="242" t="s">
        <v>1</v>
      </c>
      <c r="D16" s="242" t="s">
        <v>39</v>
      </c>
      <c r="E16" s="242" t="s">
        <v>86</v>
      </c>
      <c r="F16" s="242"/>
      <c r="G16" s="242">
        <v>121</v>
      </c>
      <c r="H16" s="242">
        <v>211</v>
      </c>
      <c r="I16" s="243">
        <f>1260907-330887</f>
        <v>930020</v>
      </c>
      <c r="J16" s="243">
        <f>1260907-100000</f>
        <v>1160907</v>
      </c>
      <c r="K16" s="243">
        <v>1260907</v>
      </c>
      <c r="M16" s="40"/>
    </row>
    <row r="17" spans="1:14" ht="21" customHeight="1" hidden="1">
      <c r="A17" s="132" t="s">
        <v>12</v>
      </c>
      <c r="B17" s="241">
        <v>250</v>
      </c>
      <c r="C17" s="242" t="s">
        <v>1</v>
      </c>
      <c r="D17" s="242" t="s">
        <v>39</v>
      </c>
      <c r="E17" s="242" t="s">
        <v>86</v>
      </c>
      <c r="F17" s="242"/>
      <c r="G17" s="242">
        <v>129</v>
      </c>
      <c r="H17" s="242">
        <v>213</v>
      </c>
      <c r="I17" s="288">
        <f>I16*30.2%-99928</f>
        <v>180938.03999999998</v>
      </c>
      <c r="J17" s="243">
        <v>350594</v>
      </c>
      <c r="K17" s="243">
        <v>380794</v>
      </c>
      <c r="M17" s="40"/>
      <c r="N17" s="60"/>
    </row>
    <row r="18" spans="1:13" ht="39" customHeight="1">
      <c r="A18" s="124" t="s">
        <v>247</v>
      </c>
      <c r="B18" s="127">
        <v>250</v>
      </c>
      <c r="C18" s="127" t="s">
        <v>1</v>
      </c>
      <c r="D18" s="127" t="s">
        <v>6</v>
      </c>
      <c r="E18" s="127" t="s">
        <v>3</v>
      </c>
      <c r="F18" s="127" t="s">
        <v>460</v>
      </c>
      <c r="G18" s="129"/>
      <c r="H18" s="129" t="s">
        <v>4</v>
      </c>
      <c r="I18" s="232">
        <f>I21+I26+I40</f>
        <v>5681070.83</v>
      </c>
      <c r="J18" s="232">
        <f>J21+J26+J40</f>
        <v>5694287.92</v>
      </c>
      <c r="K18" s="232">
        <f>K21+K26+K40</f>
        <v>6441769</v>
      </c>
      <c r="M18" s="60"/>
    </row>
    <row r="19" spans="1:11" ht="45.75" customHeight="1">
      <c r="A19" s="130" t="s">
        <v>224</v>
      </c>
      <c r="B19" s="127">
        <v>250</v>
      </c>
      <c r="C19" s="125" t="s">
        <v>1</v>
      </c>
      <c r="D19" s="125" t="s">
        <v>6</v>
      </c>
      <c r="E19" s="125" t="s">
        <v>3</v>
      </c>
      <c r="F19" s="149" t="s">
        <v>433</v>
      </c>
      <c r="G19" s="125"/>
      <c r="H19" s="125" t="s">
        <v>4</v>
      </c>
      <c r="I19" s="231">
        <f>I22</f>
        <v>5388512.83</v>
      </c>
      <c r="J19" s="231">
        <f>J22</f>
        <v>5611336.5</v>
      </c>
      <c r="K19" s="231">
        <f>K22</f>
        <v>5836169</v>
      </c>
    </row>
    <row r="20" spans="1:14" ht="108">
      <c r="A20" s="130" t="s">
        <v>254</v>
      </c>
      <c r="B20" s="127">
        <v>250</v>
      </c>
      <c r="C20" s="125" t="s">
        <v>1</v>
      </c>
      <c r="D20" s="125" t="s">
        <v>6</v>
      </c>
      <c r="E20" s="125" t="s">
        <v>3</v>
      </c>
      <c r="F20" s="125" t="s">
        <v>433</v>
      </c>
      <c r="G20" s="125"/>
      <c r="H20" s="125"/>
      <c r="I20" s="231">
        <f aca="true" t="shared" si="0" ref="I20:K21">I21</f>
        <v>5388512.83</v>
      </c>
      <c r="J20" s="231">
        <f t="shared" si="0"/>
        <v>5611336.5</v>
      </c>
      <c r="K20" s="231">
        <f t="shared" si="0"/>
        <v>5836169</v>
      </c>
      <c r="N20" s="120"/>
    </row>
    <row r="21" spans="1:13" ht="54.75" customHeight="1">
      <c r="A21" s="130" t="s">
        <v>255</v>
      </c>
      <c r="B21" s="127">
        <v>250</v>
      </c>
      <c r="C21" s="125" t="s">
        <v>1</v>
      </c>
      <c r="D21" s="125" t="s">
        <v>6</v>
      </c>
      <c r="E21" s="125" t="s">
        <v>110</v>
      </c>
      <c r="F21" s="125" t="s">
        <v>433</v>
      </c>
      <c r="G21" s="127">
        <v>100</v>
      </c>
      <c r="H21" s="125" t="s">
        <v>4</v>
      </c>
      <c r="I21" s="231">
        <f t="shared" si="0"/>
        <v>5388512.83</v>
      </c>
      <c r="J21" s="231">
        <f t="shared" si="0"/>
        <v>5611336.5</v>
      </c>
      <c r="K21" s="231">
        <f t="shared" si="0"/>
        <v>5836169</v>
      </c>
      <c r="M21" s="336"/>
    </row>
    <row r="22" spans="1:14" ht="23.25" customHeight="1">
      <c r="A22" s="130" t="s">
        <v>167</v>
      </c>
      <c r="B22" s="127">
        <v>250</v>
      </c>
      <c r="C22" s="125" t="s">
        <v>1</v>
      </c>
      <c r="D22" s="125" t="s">
        <v>6</v>
      </c>
      <c r="E22" s="125" t="s">
        <v>110</v>
      </c>
      <c r="F22" s="125" t="s">
        <v>433</v>
      </c>
      <c r="G22" s="125">
        <v>120</v>
      </c>
      <c r="H22" s="125">
        <v>210</v>
      </c>
      <c r="I22" s="231">
        <f>I23+I24</f>
        <v>5388512.83</v>
      </c>
      <c r="J22" s="231">
        <f>J23+J24</f>
        <v>5611336.5</v>
      </c>
      <c r="K22" s="231">
        <f>K23+K24</f>
        <v>5836169</v>
      </c>
      <c r="M22" s="40"/>
      <c r="N22" s="287"/>
    </row>
    <row r="23" spans="1:13" ht="13.5" customHeight="1" hidden="1">
      <c r="A23" s="132" t="s">
        <v>10</v>
      </c>
      <c r="B23" s="241">
        <v>250</v>
      </c>
      <c r="C23" s="242" t="s">
        <v>1</v>
      </c>
      <c r="D23" s="242" t="s">
        <v>6</v>
      </c>
      <c r="E23" s="242" t="s">
        <v>110</v>
      </c>
      <c r="F23" s="242" t="s">
        <v>265</v>
      </c>
      <c r="G23" s="242">
        <v>121</v>
      </c>
      <c r="H23" s="242">
        <v>211</v>
      </c>
      <c r="I23" s="243">
        <f>4020309+28312.17+56420+500000-110000-330887+31+3100</f>
        <v>4167285.17</v>
      </c>
      <c r="J23" s="243">
        <f>4605041-193357.24-31502.26</f>
        <v>4380181.5</v>
      </c>
      <c r="K23" s="243">
        <v>4605014</v>
      </c>
      <c r="M23" s="335"/>
    </row>
    <row r="24" spans="1:14" ht="22.5" customHeight="1" hidden="1">
      <c r="A24" s="132" t="s">
        <v>12</v>
      </c>
      <c r="B24" s="241">
        <v>250</v>
      </c>
      <c r="C24" s="242" t="s">
        <v>1</v>
      </c>
      <c r="D24" s="242" t="s">
        <v>6</v>
      </c>
      <c r="E24" s="242" t="s">
        <v>110</v>
      </c>
      <c r="F24" s="242" t="s">
        <v>265</v>
      </c>
      <c r="G24" s="242">
        <v>129</v>
      </c>
      <c r="H24" s="242">
        <v>213</v>
      </c>
      <c r="I24" s="243">
        <f>1214133+17022.12-9928+0.54</f>
        <v>1221227.6600000001</v>
      </c>
      <c r="J24" s="243">
        <v>1231155</v>
      </c>
      <c r="K24" s="243">
        <v>1231155</v>
      </c>
      <c r="M24" s="60"/>
      <c r="N24" s="120"/>
    </row>
    <row r="25" spans="1:13" ht="38.25" customHeight="1">
      <c r="A25" s="130" t="s">
        <v>225</v>
      </c>
      <c r="B25" s="127">
        <v>250</v>
      </c>
      <c r="C25" s="125" t="s">
        <v>1</v>
      </c>
      <c r="D25" s="125" t="s">
        <v>6</v>
      </c>
      <c r="E25" s="125" t="s">
        <v>110</v>
      </c>
      <c r="F25" s="125" t="s">
        <v>433</v>
      </c>
      <c r="G25" s="125"/>
      <c r="H25" s="133" t="s">
        <v>126</v>
      </c>
      <c r="I25" s="236">
        <f>I28+I32+I40</f>
        <v>192558</v>
      </c>
      <c r="J25" s="236">
        <f>J28+J32+J40</f>
        <v>0</v>
      </c>
      <c r="K25" s="236">
        <f>K28+K32+K40</f>
        <v>505000</v>
      </c>
      <c r="M25" s="273"/>
    </row>
    <row r="26" spans="1:11" ht="26.25" customHeight="1">
      <c r="A26" s="130" t="s">
        <v>154</v>
      </c>
      <c r="B26" s="127">
        <v>250</v>
      </c>
      <c r="C26" s="125" t="s">
        <v>1</v>
      </c>
      <c r="D26" s="125" t="s">
        <v>6</v>
      </c>
      <c r="E26" s="125" t="s">
        <v>110</v>
      </c>
      <c r="F26" s="125" t="s">
        <v>433</v>
      </c>
      <c r="G26" s="127">
        <v>200</v>
      </c>
      <c r="H26" s="134" t="s">
        <v>126</v>
      </c>
      <c r="I26" s="231">
        <f>I27</f>
        <v>278558</v>
      </c>
      <c r="J26" s="231">
        <f>J27</f>
        <v>82951.42</v>
      </c>
      <c r="K26" s="231">
        <f>K27</f>
        <v>605600</v>
      </c>
    </row>
    <row r="27" spans="1:11" ht="26.25" customHeight="1">
      <c r="A27" s="130" t="s">
        <v>256</v>
      </c>
      <c r="B27" s="127">
        <v>250</v>
      </c>
      <c r="C27" s="125" t="s">
        <v>1</v>
      </c>
      <c r="D27" s="125" t="s">
        <v>6</v>
      </c>
      <c r="E27" s="125" t="s">
        <v>110</v>
      </c>
      <c r="F27" s="125" t="s">
        <v>433</v>
      </c>
      <c r="G27" s="125">
        <v>240</v>
      </c>
      <c r="H27" s="134"/>
      <c r="I27" s="231">
        <f>I28+I32+I39</f>
        <v>278558</v>
      </c>
      <c r="J27" s="231">
        <f>J28+J32+J39-1000</f>
        <v>82951.42</v>
      </c>
      <c r="K27" s="231">
        <f>K28+K32+K39</f>
        <v>605600</v>
      </c>
    </row>
    <row r="28" spans="1:11" ht="42" customHeight="1">
      <c r="A28" s="130" t="s">
        <v>155</v>
      </c>
      <c r="B28" s="127">
        <v>250</v>
      </c>
      <c r="C28" s="125" t="s">
        <v>1</v>
      </c>
      <c r="D28" s="125" t="s">
        <v>6</v>
      </c>
      <c r="E28" s="125" t="s">
        <v>110</v>
      </c>
      <c r="F28" s="125" t="s">
        <v>433</v>
      </c>
      <c r="G28" s="125">
        <v>242</v>
      </c>
      <c r="H28" s="134" t="s">
        <v>126</v>
      </c>
      <c r="I28" s="231">
        <f>SUM(I29:I31)</f>
        <v>79558</v>
      </c>
      <c r="J28" s="231">
        <v>0</v>
      </c>
      <c r="K28" s="231">
        <f>SUM(K29:K31)</f>
        <v>150000</v>
      </c>
    </row>
    <row r="29" spans="1:11" ht="12.75" customHeight="1" hidden="1">
      <c r="A29" s="132" t="s">
        <v>14</v>
      </c>
      <c r="B29" s="127">
        <v>250</v>
      </c>
      <c r="C29" s="125" t="s">
        <v>1</v>
      </c>
      <c r="D29" s="125" t="s">
        <v>6</v>
      </c>
      <c r="E29" s="125" t="s">
        <v>110</v>
      </c>
      <c r="F29" s="125" t="s">
        <v>266</v>
      </c>
      <c r="G29" s="125">
        <v>221</v>
      </c>
      <c r="H29" s="131" t="s">
        <v>156</v>
      </c>
      <c r="I29" s="231"/>
      <c r="J29" s="233"/>
      <c r="K29" s="233"/>
    </row>
    <row r="30" spans="1:13" ht="12.75" customHeight="1" hidden="1">
      <c r="A30" s="132" t="s">
        <v>157</v>
      </c>
      <c r="B30" s="127">
        <v>250</v>
      </c>
      <c r="C30" s="125" t="s">
        <v>1</v>
      </c>
      <c r="D30" s="125" t="s">
        <v>6</v>
      </c>
      <c r="E30" s="125" t="s">
        <v>110</v>
      </c>
      <c r="F30" s="125" t="s">
        <v>266</v>
      </c>
      <c r="G30" s="125">
        <v>226</v>
      </c>
      <c r="H30" s="131" t="s">
        <v>158</v>
      </c>
      <c r="I30" s="231">
        <f>150000+79558-150000</f>
        <v>79558</v>
      </c>
      <c r="J30" s="233"/>
      <c r="K30" s="233">
        <v>150000</v>
      </c>
      <c r="M30" s="333"/>
    </row>
    <row r="31" spans="1:13" ht="12.75" customHeight="1" hidden="1">
      <c r="A31" s="132" t="s">
        <v>346</v>
      </c>
      <c r="B31" s="127">
        <v>250</v>
      </c>
      <c r="C31" s="125" t="s">
        <v>1</v>
      </c>
      <c r="D31" s="125" t="s">
        <v>6</v>
      </c>
      <c r="E31" s="125" t="s">
        <v>110</v>
      </c>
      <c r="F31" s="125" t="s">
        <v>266</v>
      </c>
      <c r="G31" s="125">
        <v>226</v>
      </c>
      <c r="H31" s="131" t="s">
        <v>158</v>
      </c>
      <c r="I31" s="231"/>
      <c r="J31" s="233"/>
      <c r="K31" s="233"/>
      <c r="M31" s="1"/>
    </row>
    <row r="32" spans="1:13" ht="51" customHeight="1">
      <c r="A32" s="130" t="s">
        <v>161</v>
      </c>
      <c r="B32" s="127">
        <v>250</v>
      </c>
      <c r="C32" s="125" t="s">
        <v>1</v>
      </c>
      <c r="D32" s="125" t="s">
        <v>6</v>
      </c>
      <c r="E32" s="125" t="s">
        <v>110</v>
      </c>
      <c r="F32" s="125" t="s">
        <v>433</v>
      </c>
      <c r="G32" s="125">
        <v>244</v>
      </c>
      <c r="H32" s="133" t="s">
        <v>126</v>
      </c>
      <c r="I32" s="231">
        <f>SUM(I33:I38)</f>
        <v>99000</v>
      </c>
      <c r="J32" s="231">
        <v>0</v>
      </c>
      <c r="K32" s="231">
        <f>SUM(K33:K38)</f>
        <v>355000</v>
      </c>
      <c r="M32" s="334"/>
    </row>
    <row r="33" spans="1:13" ht="13.5" customHeight="1" hidden="1">
      <c r="A33" s="132" t="s">
        <v>15</v>
      </c>
      <c r="B33" s="241">
        <v>250</v>
      </c>
      <c r="C33" s="242" t="s">
        <v>1</v>
      </c>
      <c r="D33" s="242" t="s">
        <v>6</v>
      </c>
      <c r="E33" s="242" t="s">
        <v>110</v>
      </c>
      <c r="F33" s="242" t="s">
        <v>266</v>
      </c>
      <c r="G33" s="242">
        <v>222</v>
      </c>
      <c r="H33" s="242">
        <v>222</v>
      </c>
      <c r="I33" s="243"/>
      <c r="J33" s="244"/>
      <c r="K33" s="244"/>
      <c r="M33" s="1"/>
    </row>
    <row r="34" spans="1:13" ht="16.5" customHeight="1" hidden="1">
      <c r="A34" s="135" t="s">
        <v>16</v>
      </c>
      <c r="B34" s="241">
        <v>250</v>
      </c>
      <c r="C34" s="242" t="s">
        <v>1</v>
      </c>
      <c r="D34" s="242" t="s">
        <v>6</v>
      </c>
      <c r="E34" s="242" t="s">
        <v>110</v>
      </c>
      <c r="F34" s="242" t="s">
        <v>266</v>
      </c>
      <c r="G34" s="242">
        <v>223</v>
      </c>
      <c r="H34" s="242">
        <v>223</v>
      </c>
      <c r="I34" s="231"/>
      <c r="J34" s="233"/>
      <c r="K34" s="233"/>
      <c r="M34" s="153"/>
    </row>
    <row r="35" spans="1:13" ht="27" customHeight="1" hidden="1">
      <c r="A35" s="135" t="s">
        <v>108</v>
      </c>
      <c r="B35" s="241">
        <v>250</v>
      </c>
      <c r="C35" s="242" t="s">
        <v>1</v>
      </c>
      <c r="D35" s="242" t="s">
        <v>6</v>
      </c>
      <c r="E35" s="242" t="s">
        <v>110</v>
      </c>
      <c r="F35" s="242" t="s">
        <v>266</v>
      </c>
      <c r="G35" s="242">
        <v>224</v>
      </c>
      <c r="H35" s="242">
        <v>224</v>
      </c>
      <c r="I35" s="243"/>
      <c r="J35" s="244"/>
      <c r="K35" s="244"/>
      <c r="M35" s="1"/>
    </row>
    <row r="36" spans="1:13" ht="14.25" customHeight="1" hidden="1">
      <c r="A36" s="132" t="s">
        <v>17</v>
      </c>
      <c r="B36" s="241">
        <v>250</v>
      </c>
      <c r="C36" s="242" t="s">
        <v>1</v>
      </c>
      <c r="D36" s="242" t="s">
        <v>6</v>
      </c>
      <c r="E36" s="242" t="s">
        <v>110</v>
      </c>
      <c r="F36" s="242" t="s">
        <v>266</v>
      </c>
      <c r="G36" s="242">
        <v>225</v>
      </c>
      <c r="H36" s="242">
        <v>225</v>
      </c>
      <c r="I36" s="243"/>
      <c r="J36" s="244"/>
      <c r="K36" s="244"/>
      <c r="M36" s="4"/>
    </row>
    <row r="37" spans="1:13" ht="15.75" customHeight="1" hidden="1">
      <c r="A37" s="132" t="s">
        <v>162</v>
      </c>
      <c r="B37" s="241">
        <v>250</v>
      </c>
      <c r="C37" s="242" t="s">
        <v>1</v>
      </c>
      <c r="D37" s="242" t="s">
        <v>6</v>
      </c>
      <c r="E37" s="242" t="s">
        <v>110</v>
      </c>
      <c r="F37" s="242" t="s">
        <v>266</v>
      </c>
      <c r="G37" s="242">
        <v>226</v>
      </c>
      <c r="H37" s="242">
        <v>226</v>
      </c>
      <c r="I37" s="243">
        <f>200000-150000</f>
        <v>50000</v>
      </c>
      <c r="J37" s="244">
        <v>0</v>
      </c>
      <c r="K37" s="244">
        <v>255000</v>
      </c>
      <c r="M37" s="332"/>
    </row>
    <row r="38" spans="1:13" ht="26.25" customHeight="1" hidden="1">
      <c r="A38" s="132" t="s">
        <v>22</v>
      </c>
      <c r="B38" s="241">
        <v>250</v>
      </c>
      <c r="C38" s="242" t="s">
        <v>1</v>
      </c>
      <c r="D38" s="242" t="s">
        <v>6</v>
      </c>
      <c r="E38" s="242" t="s">
        <v>110</v>
      </c>
      <c r="F38" s="242" t="s">
        <v>266</v>
      </c>
      <c r="G38" s="242">
        <v>340</v>
      </c>
      <c r="H38" s="242">
        <v>310</v>
      </c>
      <c r="I38" s="243">
        <f>100000-50000-1000</f>
        <v>49000</v>
      </c>
      <c r="J38" s="244"/>
      <c r="K38" s="244">
        <v>100000</v>
      </c>
      <c r="M38" s="333"/>
    </row>
    <row r="39" spans="1:11" ht="26.25" customHeight="1">
      <c r="A39" s="143" t="s">
        <v>420</v>
      </c>
      <c r="B39" s="129">
        <v>250</v>
      </c>
      <c r="C39" s="149" t="str">
        <f>C38</f>
        <v>О1</v>
      </c>
      <c r="D39" s="149" t="str">
        <f>D38</f>
        <v>О4</v>
      </c>
      <c r="E39" s="149"/>
      <c r="F39" s="149" t="str">
        <f>F32</f>
        <v>91 1 02 90120</v>
      </c>
      <c r="G39" s="149">
        <v>247</v>
      </c>
      <c r="H39" s="149"/>
      <c r="I39" s="239">
        <v>100000</v>
      </c>
      <c r="J39" s="239">
        <f>50000+34251.42-1000+700</f>
        <v>83951.42</v>
      </c>
      <c r="K39" s="239">
        <f>100000+600</f>
        <v>100600</v>
      </c>
    </row>
    <row r="40" spans="1:11" ht="18" customHeight="1">
      <c r="A40" s="130" t="s">
        <v>227</v>
      </c>
      <c r="B40" s="127">
        <v>250</v>
      </c>
      <c r="C40" s="125" t="s">
        <v>1</v>
      </c>
      <c r="D40" s="125" t="s">
        <v>6</v>
      </c>
      <c r="E40" s="125" t="s">
        <v>110</v>
      </c>
      <c r="F40" s="125" t="s">
        <v>433</v>
      </c>
      <c r="G40" s="127">
        <v>800</v>
      </c>
      <c r="H40" s="133" t="s">
        <v>126</v>
      </c>
      <c r="I40" s="231">
        <f>I41</f>
        <v>14000</v>
      </c>
      <c r="J40" s="231">
        <f>J41</f>
        <v>0</v>
      </c>
      <c r="K40" s="231">
        <f>K41</f>
        <v>0</v>
      </c>
    </row>
    <row r="41" spans="1:11" ht="21" customHeight="1">
      <c r="A41" s="130" t="s">
        <v>163</v>
      </c>
      <c r="B41" s="127">
        <v>250</v>
      </c>
      <c r="C41" s="125" t="s">
        <v>1</v>
      </c>
      <c r="D41" s="125" t="s">
        <v>6</v>
      </c>
      <c r="E41" s="125" t="s">
        <v>110</v>
      </c>
      <c r="F41" s="125" t="s">
        <v>433</v>
      </c>
      <c r="G41" s="125">
        <v>850</v>
      </c>
      <c r="H41" s="133" t="s">
        <v>126</v>
      </c>
      <c r="I41" s="231">
        <f>I42+I45</f>
        <v>14000</v>
      </c>
      <c r="J41" s="231">
        <f>J43+J45</f>
        <v>0</v>
      </c>
      <c r="K41" s="231">
        <f>K43+K45</f>
        <v>0</v>
      </c>
    </row>
    <row r="42" spans="1:11" ht="27.75" customHeight="1" hidden="1">
      <c r="A42" s="346" t="s">
        <v>164</v>
      </c>
      <c r="B42" s="127">
        <v>250</v>
      </c>
      <c r="C42" s="125" t="s">
        <v>1</v>
      </c>
      <c r="D42" s="125" t="s">
        <v>6</v>
      </c>
      <c r="E42" s="125" t="s">
        <v>110</v>
      </c>
      <c r="F42" s="125" t="s">
        <v>266</v>
      </c>
      <c r="G42" s="125">
        <v>852</v>
      </c>
      <c r="H42" s="127">
        <v>290</v>
      </c>
      <c r="I42" s="231">
        <v>4000</v>
      </c>
      <c r="J42" s="233"/>
      <c r="K42" s="233"/>
    </row>
    <row r="43" spans="1:11" ht="44.25" customHeight="1">
      <c r="A43" s="130" t="s">
        <v>250</v>
      </c>
      <c r="B43" s="127">
        <v>250</v>
      </c>
      <c r="C43" s="125" t="s">
        <v>1</v>
      </c>
      <c r="D43" s="125" t="s">
        <v>6</v>
      </c>
      <c r="E43" s="125" t="s">
        <v>110</v>
      </c>
      <c r="F43" s="125" t="s">
        <v>433</v>
      </c>
      <c r="G43" s="125">
        <v>852</v>
      </c>
      <c r="H43" s="133" t="s">
        <v>126</v>
      </c>
      <c r="I43" s="231">
        <v>0</v>
      </c>
      <c r="J43" s="233">
        <f>J44</f>
        <v>0</v>
      </c>
      <c r="K43" s="233">
        <f>K44</f>
        <v>0</v>
      </c>
    </row>
    <row r="44" spans="1:11" ht="15.75" customHeight="1" hidden="1">
      <c r="A44" s="132" t="s">
        <v>19</v>
      </c>
      <c r="B44" s="241">
        <v>250</v>
      </c>
      <c r="C44" s="242" t="s">
        <v>1</v>
      </c>
      <c r="D44" s="242" t="s">
        <v>6</v>
      </c>
      <c r="E44" s="242" t="s">
        <v>110</v>
      </c>
      <c r="F44" s="242" t="s">
        <v>266</v>
      </c>
      <c r="G44" s="242">
        <v>290</v>
      </c>
      <c r="H44" s="127">
        <v>290</v>
      </c>
      <c r="I44" s="231">
        <v>0</v>
      </c>
      <c r="J44" s="233"/>
      <c r="K44" s="233"/>
    </row>
    <row r="45" spans="1:11" ht="43.5" customHeight="1">
      <c r="A45" s="130" t="s">
        <v>164</v>
      </c>
      <c r="B45" s="127">
        <v>250</v>
      </c>
      <c r="C45" s="125" t="s">
        <v>1</v>
      </c>
      <c r="D45" s="125" t="s">
        <v>6</v>
      </c>
      <c r="E45" s="125" t="s">
        <v>110</v>
      </c>
      <c r="F45" s="125" t="s">
        <v>433</v>
      </c>
      <c r="G45" s="125">
        <v>853</v>
      </c>
      <c r="H45" s="133" t="s">
        <v>126</v>
      </c>
      <c r="I45" s="231">
        <v>10000</v>
      </c>
      <c r="J45" s="233">
        <f>J46</f>
        <v>0</v>
      </c>
      <c r="K45" s="233">
        <f>K46</f>
        <v>0</v>
      </c>
    </row>
    <row r="46" spans="1:11" ht="15.75" customHeight="1" hidden="1">
      <c r="A46" s="132" t="s">
        <v>19</v>
      </c>
      <c r="B46" s="241">
        <v>250</v>
      </c>
      <c r="C46" s="242" t="s">
        <v>1</v>
      </c>
      <c r="D46" s="242" t="s">
        <v>6</v>
      </c>
      <c r="E46" s="242" t="s">
        <v>110</v>
      </c>
      <c r="F46" s="242"/>
      <c r="G46" s="242">
        <v>290</v>
      </c>
      <c r="H46" s="127">
        <v>290</v>
      </c>
      <c r="I46" s="231">
        <v>0</v>
      </c>
      <c r="J46" s="233"/>
      <c r="K46" s="233"/>
    </row>
    <row r="47" spans="1:11" ht="49.5" customHeight="1" hidden="1">
      <c r="A47" s="155" t="s">
        <v>305</v>
      </c>
      <c r="B47" s="156">
        <v>250</v>
      </c>
      <c r="C47" s="157" t="s">
        <v>127</v>
      </c>
      <c r="D47" s="157" t="s">
        <v>307</v>
      </c>
      <c r="E47" s="157" t="s">
        <v>125</v>
      </c>
      <c r="F47" s="157" t="s">
        <v>308</v>
      </c>
      <c r="G47" s="156"/>
      <c r="H47" s="157" t="s">
        <v>126</v>
      </c>
      <c r="I47" s="234">
        <f>I48</f>
        <v>0</v>
      </c>
      <c r="J47" s="234">
        <f>J48</f>
        <v>0</v>
      </c>
      <c r="K47" s="234">
        <f>K48</f>
        <v>0</v>
      </c>
    </row>
    <row r="48" spans="1:11" ht="42.75" customHeight="1" hidden="1">
      <c r="A48" s="124" t="s">
        <v>306</v>
      </c>
      <c r="B48" s="127">
        <v>250</v>
      </c>
      <c r="C48" s="133" t="s">
        <v>127</v>
      </c>
      <c r="D48" s="133" t="s">
        <v>307</v>
      </c>
      <c r="E48" s="133" t="s">
        <v>125</v>
      </c>
      <c r="F48" s="133" t="s">
        <v>308</v>
      </c>
      <c r="G48" s="127"/>
      <c r="H48" s="133" t="s">
        <v>126</v>
      </c>
      <c r="I48" s="235">
        <f aca="true" t="shared" si="1" ref="I48:K50">I49</f>
        <v>0</v>
      </c>
      <c r="J48" s="235">
        <f t="shared" si="1"/>
        <v>0</v>
      </c>
      <c r="K48" s="235">
        <f t="shared" si="1"/>
        <v>0</v>
      </c>
    </row>
    <row r="49" spans="1:11" ht="31.5" customHeight="1" hidden="1">
      <c r="A49" s="130" t="s">
        <v>154</v>
      </c>
      <c r="B49" s="127">
        <v>250</v>
      </c>
      <c r="C49" s="133" t="s">
        <v>127</v>
      </c>
      <c r="D49" s="133" t="s">
        <v>307</v>
      </c>
      <c r="E49" s="133" t="s">
        <v>125</v>
      </c>
      <c r="F49" s="133" t="s">
        <v>308</v>
      </c>
      <c r="G49" s="131" t="s">
        <v>128</v>
      </c>
      <c r="H49" s="131" t="s">
        <v>126</v>
      </c>
      <c r="I49" s="235">
        <f t="shared" si="1"/>
        <v>0</v>
      </c>
      <c r="J49" s="235">
        <f t="shared" si="1"/>
        <v>0</v>
      </c>
      <c r="K49" s="235">
        <f t="shared" si="1"/>
        <v>0</v>
      </c>
    </row>
    <row r="50" spans="1:11" ht="31.5" customHeight="1" hidden="1">
      <c r="A50" s="124" t="s">
        <v>256</v>
      </c>
      <c r="B50" s="127">
        <v>250</v>
      </c>
      <c r="C50" s="133" t="s">
        <v>127</v>
      </c>
      <c r="D50" s="133" t="s">
        <v>307</v>
      </c>
      <c r="E50" s="133" t="s">
        <v>125</v>
      </c>
      <c r="F50" s="133" t="s">
        <v>308</v>
      </c>
      <c r="G50" s="131" t="s">
        <v>257</v>
      </c>
      <c r="H50" s="131"/>
      <c r="I50" s="236">
        <f t="shared" si="1"/>
        <v>0</v>
      </c>
      <c r="J50" s="236">
        <f t="shared" si="1"/>
        <v>0</v>
      </c>
      <c r="K50" s="236">
        <f t="shared" si="1"/>
        <v>0</v>
      </c>
    </row>
    <row r="51" spans="1:11" ht="51" customHeight="1" hidden="1">
      <c r="A51" s="136" t="s">
        <v>161</v>
      </c>
      <c r="B51" s="127">
        <v>250</v>
      </c>
      <c r="C51" s="133" t="s">
        <v>127</v>
      </c>
      <c r="D51" s="133" t="s">
        <v>307</v>
      </c>
      <c r="E51" s="133" t="s">
        <v>125</v>
      </c>
      <c r="F51" s="133" t="s">
        <v>308</v>
      </c>
      <c r="G51" s="131" t="s">
        <v>181</v>
      </c>
      <c r="H51" s="131"/>
      <c r="I51" s="236">
        <v>0</v>
      </c>
      <c r="J51" s="236">
        <f>J53</f>
        <v>0</v>
      </c>
      <c r="K51" s="236">
        <v>0</v>
      </c>
    </row>
    <row r="52" spans="1:11" ht="18" customHeight="1" hidden="1">
      <c r="A52" s="154" t="s">
        <v>162</v>
      </c>
      <c r="B52" s="127">
        <v>250</v>
      </c>
      <c r="C52" s="133" t="s">
        <v>127</v>
      </c>
      <c r="D52" s="133" t="s">
        <v>307</v>
      </c>
      <c r="E52" s="133" t="s">
        <v>125</v>
      </c>
      <c r="F52" s="133" t="s">
        <v>308</v>
      </c>
      <c r="G52" s="131" t="s">
        <v>181</v>
      </c>
      <c r="H52" s="131"/>
      <c r="I52" s="236">
        <v>0</v>
      </c>
      <c r="J52" s="236"/>
      <c r="K52" s="236"/>
    </row>
    <row r="53" spans="1:11" ht="33" customHeight="1" hidden="1">
      <c r="A53" s="132" t="s">
        <v>309</v>
      </c>
      <c r="B53" s="127">
        <v>250</v>
      </c>
      <c r="C53" s="133" t="s">
        <v>127</v>
      </c>
      <c r="D53" s="133" t="s">
        <v>307</v>
      </c>
      <c r="E53" s="133" t="s">
        <v>125</v>
      </c>
      <c r="F53" s="133" t="s">
        <v>308</v>
      </c>
      <c r="G53" s="131" t="s">
        <v>181</v>
      </c>
      <c r="H53" s="131"/>
      <c r="I53" s="236">
        <v>0</v>
      </c>
      <c r="J53" s="233">
        <v>0</v>
      </c>
      <c r="K53" s="233">
        <v>0</v>
      </c>
    </row>
    <row r="54" spans="1:11" ht="33" customHeight="1" hidden="1">
      <c r="A54" s="132" t="s">
        <v>22</v>
      </c>
      <c r="B54" s="127">
        <v>250</v>
      </c>
      <c r="C54" s="133" t="s">
        <v>127</v>
      </c>
      <c r="D54" s="133" t="s">
        <v>307</v>
      </c>
      <c r="E54" s="133" t="s">
        <v>125</v>
      </c>
      <c r="F54" s="133" t="s">
        <v>308</v>
      </c>
      <c r="G54" s="131" t="s">
        <v>181</v>
      </c>
      <c r="H54" s="131"/>
      <c r="I54" s="236">
        <v>0</v>
      </c>
      <c r="J54" s="233"/>
      <c r="K54" s="233"/>
    </row>
    <row r="55" spans="1:13" ht="53.25" customHeight="1">
      <c r="A55" s="155" t="s">
        <v>249</v>
      </c>
      <c r="B55" s="156">
        <v>250</v>
      </c>
      <c r="C55" s="156" t="s">
        <v>1</v>
      </c>
      <c r="D55" s="156">
        <v>11</v>
      </c>
      <c r="E55" s="156" t="s">
        <v>3</v>
      </c>
      <c r="F55" s="141" t="s">
        <v>462</v>
      </c>
      <c r="G55" s="156"/>
      <c r="H55" s="157" t="s">
        <v>126</v>
      </c>
      <c r="I55" s="234">
        <f>I57</f>
        <v>10000</v>
      </c>
      <c r="J55" s="234">
        <f>J57</f>
        <v>0</v>
      </c>
      <c r="K55" s="234">
        <f>K57</f>
        <v>0</v>
      </c>
      <c r="M55" s="273"/>
    </row>
    <row r="56" spans="1:11" ht="40.5">
      <c r="A56" s="130" t="s">
        <v>251</v>
      </c>
      <c r="B56" s="127">
        <v>250</v>
      </c>
      <c r="C56" s="125" t="s">
        <v>1</v>
      </c>
      <c r="D56" s="125">
        <v>11</v>
      </c>
      <c r="E56" s="125" t="s">
        <v>3</v>
      </c>
      <c r="F56" s="125" t="s">
        <v>434</v>
      </c>
      <c r="G56" s="125"/>
      <c r="H56" s="133" t="s">
        <v>126</v>
      </c>
      <c r="I56" s="236">
        <f aca="true" t="shared" si="2" ref="I56:K57">I57</f>
        <v>10000</v>
      </c>
      <c r="J56" s="236">
        <f t="shared" si="2"/>
        <v>0</v>
      </c>
      <c r="K56" s="236">
        <f t="shared" si="2"/>
        <v>0</v>
      </c>
    </row>
    <row r="57" spans="1:11" ht="25.5" customHeight="1">
      <c r="A57" s="130" t="s">
        <v>227</v>
      </c>
      <c r="B57" s="127">
        <v>250</v>
      </c>
      <c r="C57" s="125" t="s">
        <v>1</v>
      </c>
      <c r="D57" s="125">
        <v>11</v>
      </c>
      <c r="E57" s="125" t="s">
        <v>114</v>
      </c>
      <c r="F57" s="125" t="s">
        <v>434</v>
      </c>
      <c r="G57" s="127">
        <v>800</v>
      </c>
      <c r="H57" s="133" t="s">
        <v>126</v>
      </c>
      <c r="I57" s="236">
        <f t="shared" si="2"/>
        <v>10000</v>
      </c>
      <c r="J57" s="236">
        <f t="shared" si="2"/>
        <v>0</v>
      </c>
      <c r="K57" s="236">
        <f t="shared" si="2"/>
        <v>0</v>
      </c>
    </row>
    <row r="58" spans="1:11" ht="21.75" customHeight="1">
      <c r="A58" s="130" t="s">
        <v>252</v>
      </c>
      <c r="B58" s="127">
        <v>250</v>
      </c>
      <c r="C58" s="125" t="s">
        <v>1</v>
      </c>
      <c r="D58" s="125">
        <v>11</v>
      </c>
      <c r="E58" s="125" t="s">
        <v>114</v>
      </c>
      <c r="F58" s="125" t="s">
        <v>434</v>
      </c>
      <c r="G58" s="125">
        <v>870</v>
      </c>
      <c r="H58" s="133" t="s">
        <v>126</v>
      </c>
      <c r="I58" s="236">
        <f>I59</f>
        <v>10000</v>
      </c>
      <c r="J58" s="233">
        <f>J59</f>
        <v>0</v>
      </c>
      <c r="K58" s="233">
        <f>K59</f>
        <v>0</v>
      </c>
    </row>
    <row r="59" spans="1:11" ht="13.5" hidden="1">
      <c r="A59" s="132" t="s">
        <v>19</v>
      </c>
      <c r="B59" s="241">
        <v>250</v>
      </c>
      <c r="C59" s="242" t="s">
        <v>1</v>
      </c>
      <c r="D59" s="242">
        <v>11</v>
      </c>
      <c r="E59" s="242" t="s">
        <v>114</v>
      </c>
      <c r="F59" s="242"/>
      <c r="G59" s="242">
        <v>870</v>
      </c>
      <c r="H59" s="133" t="s">
        <v>253</v>
      </c>
      <c r="I59" s="236">
        <v>10000</v>
      </c>
      <c r="J59" s="233"/>
      <c r="K59" s="233"/>
    </row>
    <row r="60" spans="1:13" ht="40.5">
      <c r="A60" s="155" t="s">
        <v>245</v>
      </c>
      <c r="B60" s="156">
        <v>250</v>
      </c>
      <c r="C60" s="157" t="s">
        <v>127</v>
      </c>
      <c r="D60" s="157" t="s">
        <v>203</v>
      </c>
      <c r="E60" s="157" t="s">
        <v>125</v>
      </c>
      <c r="F60" s="157" t="s">
        <v>267</v>
      </c>
      <c r="G60" s="156"/>
      <c r="H60" s="157" t="s">
        <v>126</v>
      </c>
      <c r="I60" s="234">
        <f>I61</f>
        <v>700</v>
      </c>
      <c r="J60" s="234">
        <f>J61</f>
        <v>700</v>
      </c>
      <c r="K60" s="234">
        <f>K61</f>
        <v>700</v>
      </c>
      <c r="M60" s="345"/>
    </row>
    <row r="61" spans="1:11" ht="108">
      <c r="A61" s="124" t="s">
        <v>202</v>
      </c>
      <c r="B61" s="127">
        <v>250</v>
      </c>
      <c r="C61" s="127" t="s">
        <v>1</v>
      </c>
      <c r="D61" s="127">
        <v>13</v>
      </c>
      <c r="E61" s="127" t="s">
        <v>3</v>
      </c>
      <c r="F61" s="127" t="s">
        <v>435</v>
      </c>
      <c r="G61" s="127"/>
      <c r="H61" s="133" t="s">
        <v>126</v>
      </c>
      <c r="I61" s="235">
        <f aca="true" t="shared" si="3" ref="I61:K64">I62</f>
        <v>700</v>
      </c>
      <c r="J61" s="235">
        <f t="shared" si="3"/>
        <v>700</v>
      </c>
      <c r="K61" s="235">
        <f t="shared" si="3"/>
        <v>700</v>
      </c>
    </row>
    <row r="62" spans="1:11" ht="33.75" customHeight="1">
      <c r="A62" s="130" t="s">
        <v>154</v>
      </c>
      <c r="B62" s="127">
        <v>250</v>
      </c>
      <c r="C62" s="131" t="s">
        <v>127</v>
      </c>
      <c r="D62" s="131" t="s">
        <v>203</v>
      </c>
      <c r="E62" s="131" t="s">
        <v>204</v>
      </c>
      <c r="F62" s="125" t="s">
        <v>435</v>
      </c>
      <c r="G62" s="133" t="s">
        <v>128</v>
      </c>
      <c r="H62" s="131" t="s">
        <v>126</v>
      </c>
      <c r="I62" s="235">
        <f t="shared" si="3"/>
        <v>700</v>
      </c>
      <c r="J62" s="235">
        <f t="shared" si="3"/>
        <v>700</v>
      </c>
      <c r="K62" s="235">
        <f t="shared" si="3"/>
        <v>700</v>
      </c>
    </row>
    <row r="63" spans="1:11" ht="27">
      <c r="A63" s="124" t="s">
        <v>256</v>
      </c>
      <c r="B63" s="127">
        <v>250</v>
      </c>
      <c r="C63" s="131" t="s">
        <v>127</v>
      </c>
      <c r="D63" s="131" t="s">
        <v>203</v>
      </c>
      <c r="E63" s="131" t="s">
        <v>204</v>
      </c>
      <c r="F63" s="125" t="s">
        <v>435</v>
      </c>
      <c r="G63" s="131" t="s">
        <v>257</v>
      </c>
      <c r="H63" s="131"/>
      <c r="I63" s="236">
        <f t="shared" si="3"/>
        <v>700</v>
      </c>
      <c r="J63" s="236">
        <f t="shared" si="3"/>
        <v>700</v>
      </c>
      <c r="K63" s="236">
        <f t="shared" si="3"/>
        <v>700</v>
      </c>
    </row>
    <row r="64" spans="1:11" ht="40.5">
      <c r="A64" s="136" t="s">
        <v>161</v>
      </c>
      <c r="B64" s="127">
        <v>250</v>
      </c>
      <c r="C64" s="131" t="s">
        <v>127</v>
      </c>
      <c r="D64" s="131" t="s">
        <v>203</v>
      </c>
      <c r="E64" s="131" t="s">
        <v>204</v>
      </c>
      <c r="F64" s="125" t="s">
        <v>435</v>
      </c>
      <c r="G64" s="131" t="s">
        <v>181</v>
      </c>
      <c r="H64" s="131"/>
      <c r="I64" s="236">
        <f t="shared" si="3"/>
        <v>700</v>
      </c>
      <c r="J64" s="236">
        <f t="shared" si="3"/>
        <v>700</v>
      </c>
      <c r="K64" s="236">
        <f t="shared" si="3"/>
        <v>700</v>
      </c>
    </row>
    <row r="65" spans="1:11" ht="27" hidden="1">
      <c r="A65" s="132" t="s">
        <v>258</v>
      </c>
      <c r="B65" s="127">
        <v>250</v>
      </c>
      <c r="C65" s="131" t="s">
        <v>127</v>
      </c>
      <c r="D65" s="131" t="s">
        <v>203</v>
      </c>
      <c r="E65" s="131" t="s">
        <v>204</v>
      </c>
      <c r="F65" s="127"/>
      <c r="G65" s="131" t="s">
        <v>181</v>
      </c>
      <c r="H65" s="131"/>
      <c r="I65" s="236">
        <v>700</v>
      </c>
      <c r="J65" s="233">
        <v>700</v>
      </c>
      <c r="K65" s="233">
        <v>700</v>
      </c>
    </row>
    <row r="66" spans="1:11" ht="13.5">
      <c r="A66" s="155" t="s">
        <v>69</v>
      </c>
      <c r="B66" s="156">
        <v>250</v>
      </c>
      <c r="C66" s="156" t="s">
        <v>39</v>
      </c>
      <c r="D66" s="157" t="s">
        <v>124</v>
      </c>
      <c r="E66" s="156" t="s">
        <v>125</v>
      </c>
      <c r="F66" s="156"/>
      <c r="G66" s="156"/>
      <c r="H66" s="157" t="s">
        <v>126</v>
      </c>
      <c r="I66" s="234">
        <f aca="true" t="shared" si="4" ref="I66:K67">I67</f>
        <v>142800</v>
      </c>
      <c r="J66" s="234">
        <f t="shared" si="4"/>
        <v>147700</v>
      </c>
      <c r="K66" s="234">
        <f t="shared" si="4"/>
        <v>153100</v>
      </c>
    </row>
    <row r="67" spans="1:12" s="269" customFormat="1" ht="27" hidden="1">
      <c r="A67" s="265" t="s">
        <v>68</v>
      </c>
      <c r="B67" s="266">
        <v>250</v>
      </c>
      <c r="C67" s="264" t="s">
        <v>39</v>
      </c>
      <c r="D67" s="264" t="s">
        <v>43</v>
      </c>
      <c r="E67" s="264" t="s">
        <v>125</v>
      </c>
      <c r="F67" s="264" t="s">
        <v>268</v>
      </c>
      <c r="G67" s="264"/>
      <c r="H67" s="267" t="s">
        <v>126</v>
      </c>
      <c r="I67" s="268">
        <f t="shared" si="4"/>
        <v>142800</v>
      </c>
      <c r="J67" s="268">
        <f t="shared" si="4"/>
        <v>147700</v>
      </c>
      <c r="K67" s="268">
        <f t="shared" si="4"/>
        <v>153100</v>
      </c>
      <c r="L67" s="269" t="s">
        <v>440</v>
      </c>
    </row>
    <row r="68" spans="1:11" ht="54">
      <c r="A68" s="130" t="s">
        <v>91</v>
      </c>
      <c r="B68" s="127">
        <v>250</v>
      </c>
      <c r="C68" s="125" t="s">
        <v>39</v>
      </c>
      <c r="D68" s="125" t="s">
        <v>43</v>
      </c>
      <c r="E68" s="125" t="s">
        <v>201</v>
      </c>
      <c r="F68" s="125" t="s">
        <v>269</v>
      </c>
      <c r="G68" s="125"/>
      <c r="H68" s="131" t="s">
        <v>126</v>
      </c>
      <c r="I68" s="231">
        <f>I69+I75</f>
        <v>142800</v>
      </c>
      <c r="J68" s="231">
        <f>J69+J75</f>
        <v>147700</v>
      </c>
      <c r="K68" s="231">
        <f>K69+K75</f>
        <v>153100</v>
      </c>
    </row>
    <row r="69" spans="1:11" ht="108">
      <c r="A69" s="130" t="s">
        <v>254</v>
      </c>
      <c r="B69" s="127">
        <v>250</v>
      </c>
      <c r="C69" s="125" t="s">
        <v>39</v>
      </c>
      <c r="D69" s="125" t="s">
        <v>43</v>
      </c>
      <c r="E69" s="125" t="s">
        <v>201</v>
      </c>
      <c r="F69" s="125" t="s">
        <v>269</v>
      </c>
      <c r="G69" s="127">
        <v>100</v>
      </c>
      <c r="H69" s="131"/>
      <c r="I69" s="231">
        <f aca="true" t="shared" si="5" ref="I69:K70">I70</f>
        <v>140616</v>
      </c>
      <c r="J69" s="231">
        <f t="shared" si="5"/>
        <v>140616</v>
      </c>
      <c r="K69" s="231">
        <f t="shared" si="5"/>
        <v>140616</v>
      </c>
    </row>
    <row r="70" spans="1:11" ht="40.5">
      <c r="A70" s="130" t="s">
        <v>255</v>
      </c>
      <c r="B70" s="127">
        <v>250</v>
      </c>
      <c r="C70" s="125" t="s">
        <v>39</v>
      </c>
      <c r="D70" s="125" t="s">
        <v>43</v>
      </c>
      <c r="E70" s="125" t="s">
        <v>201</v>
      </c>
      <c r="F70" s="125" t="s">
        <v>269</v>
      </c>
      <c r="G70" s="125">
        <v>120</v>
      </c>
      <c r="H70" s="131"/>
      <c r="I70" s="231">
        <f t="shared" si="5"/>
        <v>140616</v>
      </c>
      <c r="J70" s="231">
        <f t="shared" si="5"/>
        <v>140616</v>
      </c>
      <c r="K70" s="231">
        <f t="shared" si="5"/>
        <v>140616</v>
      </c>
    </row>
    <row r="71" spans="1:13" ht="26.25" customHeight="1">
      <c r="A71" s="130" t="s">
        <v>394</v>
      </c>
      <c r="B71" s="127">
        <v>250</v>
      </c>
      <c r="C71" s="125" t="s">
        <v>39</v>
      </c>
      <c r="D71" s="125" t="s">
        <v>43</v>
      </c>
      <c r="E71" s="125" t="s">
        <v>201</v>
      </c>
      <c r="F71" s="125" t="s">
        <v>269</v>
      </c>
      <c r="G71" s="125">
        <v>121</v>
      </c>
      <c r="H71" s="125">
        <v>210</v>
      </c>
      <c r="I71" s="231">
        <f>I72+I73</f>
        <v>140616</v>
      </c>
      <c r="J71" s="231">
        <f>J72+J73</f>
        <v>140616</v>
      </c>
      <c r="K71" s="231">
        <f>K72+K73</f>
        <v>140616</v>
      </c>
      <c r="M71" s="40"/>
    </row>
    <row r="72" spans="1:13" ht="13.5" hidden="1">
      <c r="A72" s="132" t="s">
        <v>10</v>
      </c>
      <c r="B72" s="241">
        <v>250</v>
      </c>
      <c r="C72" s="242" t="s">
        <v>39</v>
      </c>
      <c r="D72" s="242" t="s">
        <v>43</v>
      </c>
      <c r="E72" s="242" t="s">
        <v>201</v>
      </c>
      <c r="F72" s="242" t="s">
        <v>269</v>
      </c>
      <c r="G72" s="242">
        <v>211</v>
      </c>
      <c r="H72" s="242">
        <v>211</v>
      </c>
      <c r="I72" s="231">
        <v>108000</v>
      </c>
      <c r="J72" s="231">
        <v>108000</v>
      </c>
      <c r="K72" s="231">
        <f>9000*12</f>
        <v>108000</v>
      </c>
      <c r="M72" s="40"/>
    </row>
    <row r="73" spans="1:13" ht="67.5" hidden="1">
      <c r="A73" s="132" t="s">
        <v>395</v>
      </c>
      <c r="B73" s="241">
        <v>250</v>
      </c>
      <c r="C73" s="246" t="s">
        <v>147</v>
      </c>
      <c r="D73" s="246" t="s">
        <v>178</v>
      </c>
      <c r="E73" s="242"/>
      <c r="F73" s="242" t="s">
        <v>269</v>
      </c>
      <c r="G73" s="242">
        <v>129</v>
      </c>
      <c r="H73" s="125"/>
      <c r="I73" s="231">
        <v>32616</v>
      </c>
      <c r="J73" s="231">
        <f>J74</f>
        <v>32616</v>
      </c>
      <c r="K73" s="231">
        <f>K74</f>
        <v>32616</v>
      </c>
      <c r="M73" s="40"/>
    </row>
    <row r="74" spans="1:11" ht="14.25" customHeight="1" hidden="1">
      <c r="A74" s="132" t="s">
        <v>12</v>
      </c>
      <c r="B74" s="241">
        <v>250</v>
      </c>
      <c r="C74" s="242" t="s">
        <v>39</v>
      </c>
      <c r="D74" s="242" t="s">
        <v>43</v>
      </c>
      <c r="E74" s="242" t="s">
        <v>201</v>
      </c>
      <c r="F74" s="242" t="s">
        <v>269</v>
      </c>
      <c r="G74" s="242">
        <v>213</v>
      </c>
      <c r="H74" s="242">
        <v>213</v>
      </c>
      <c r="I74" s="231">
        <f>I72*30.2%</f>
        <v>32616</v>
      </c>
      <c r="J74" s="231">
        <f>J72*30.2%</f>
        <v>32616</v>
      </c>
      <c r="K74" s="231">
        <f>K72*30.2%</f>
        <v>32616</v>
      </c>
    </row>
    <row r="75" spans="1:11" ht="25.5" customHeight="1">
      <c r="A75" s="130" t="s">
        <v>154</v>
      </c>
      <c r="B75" s="127">
        <v>250</v>
      </c>
      <c r="C75" s="125" t="s">
        <v>39</v>
      </c>
      <c r="D75" s="125" t="s">
        <v>43</v>
      </c>
      <c r="E75" s="125" t="s">
        <v>201</v>
      </c>
      <c r="F75" s="125" t="s">
        <v>269</v>
      </c>
      <c r="G75" s="127">
        <v>200</v>
      </c>
      <c r="H75" s="125"/>
      <c r="I75" s="231">
        <f>I76</f>
        <v>2184</v>
      </c>
      <c r="J75" s="231">
        <f>J77+J79</f>
        <v>7084</v>
      </c>
      <c r="K75" s="231">
        <f>K77+K79</f>
        <v>12484</v>
      </c>
    </row>
    <row r="76" spans="1:11" ht="28.5" customHeight="1">
      <c r="A76" s="130" t="s">
        <v>256</v>
      </c>
      <c r="B76" s="127">
        <v>250</v>
      </c>
      <c r="C76" s="125" t="s">
        <v>39</v>
      </c>
      <c r="D76" s="125" t="s">
        <v>43</v>
      </c>
      <c r="E76" s="125" t="s">
        <v>201</v>
      </c>
      <c r="F76" s="125" t="s">
        <v>269</v>
      </c>
      <c r="G76" s="125">
        <v>240</v>
      </c>
      <c r="H76" s="125"/>
      <c r="I76" s="231">
        <f>I79+I77</f>
        <v>2184</v>
      </c>
      <c r="J76" s="231">
        <f>J79+J77</f>
        <v>7084</v>
      </c>
      <c r="K76" s="231">
        <f>K79+K77</f>
        <v>12484</v>
      </c>
    </row>
    <row r="77" spans="1:11" ht="42" customHeight="1" hidden="1">
      <c r="A77" s="130" t="s">
        <v>155</v>
      </c>
      <c r="B77" s="127">
        <v>250</v>
      </c>
      <c r="C77" s="125" t="s">
        <v>39</v>
      </c>
      <c r="D77" s="125" t="s">
        <v>43</v>
      </c>
      <c r="E77" s="125" t="s">
        <v>201</v>
      </c>
      <c r="F77" s="125" t="s">
        <v>269</v>
      </c>
      <c r="G77" s="125">
        <v>242</v>
      </c>
      <c r="H77" s="125"/>
      <c r="I77" s="231">
        <f>I78</f>
        <v>0</v>
      </c>
      <c r="J77" s="231">
        <f>J78</f>
        <v>0</v>
      </c>
      <c r="K77" s="231">
        <f>K78</f>
        <v>0</v>
      </c>
    </row>
    <row r="78" spans="1:11" ht="15" customHeight="1" hidden="1">
      <c r="A78" s="132" t="s">
        <v>14</v>
      </c>
      <c r="B78" s="241">
        <v>250</v>
      </c>
      <c r="C78" s="242" t="s">
        <v>39</v>
      </c>
      <c r="D78" s="242" t="s">
        <v>43</v>
      </c>
      <c r="E78" s="242" t="s">
        <v>201</v>
      </c>
      <c r="F78" s="242" t="s">
        <v>269</v>
      </c>
      <c r="G78" s="242">
        <v>221</v>
      </c>
      <c r="H78" s="125">
        <v>221</v>
      </c>
      <c r="I78" s="231">
        <v>0</v>
      </c>
      <c r="J78" s="233">
        <v>0</v>
      </c>
      <c r="K78" s="233">
        <v>0</v>
      </c>
    </row>
    <row r="79" spans="1:11" ht="42" customHeight="1">
      <c r="A79" s="130" t="s">
        <v>161</v>
      </c>
      <c r="B79" s="127">
        <v>250</v>
      </c>
      <c r="C79" s="125" t="s">
        <v>39</v>
      </c>
      <c r="D79" s="125" t="s">
        <v>43</v>
      </c>
      <c r="E79" s="125" t="s">
        <v>201</v>
      </c>
      <c r="F79" s="125" t="s">
        <v>269</v>
      </c>
      <c r="G79" s="125">
        <v>244</v>
      </c>
      <c r="H79" s="125">
        <v>200</v>
      </c>
      <c r="I79" s="231">
        <f>I81+I80</f>
        <v>2184</v>
      </c>
      <c r="J79" s="231">
        <f>J81+J80</f>
        <v>7084</v>
      </c>
      <c r="K79" s="231">
        <f>K81+K80</f>
        <v>12484</v>
      </c>
    </row>
    <row r="80" spans="1:11" ht="15" customHeight="1" hidden="1">
      <c r="A80" s="132" t="s">
        <v>15</v>
      </c>
      <c r="B80" s="241">
        <v>250</v>
      </c>
      <c r="C80" s="242" t="s">
        <v>39</v>
      </c>
      <c r="D80" s="242" t="s">
        <v>43</v>
      </c>
      <c r="E80" s="242" t="s">
        <v>201</v>
      </c>
      <c r="F80" s="242" t="s">
        <v>269</v>
      </c>
      <c r="G80" s="242">
        <v>222</v>
      </c>
      <c r="H80" s="242"/>
      <c r="I80" s="231"/>
      <c r="J80" s="231"/>
      <c r="K80" s="231"/>
    </row>
    <row r="81" spans="1:11" ht="29.25" customHeight="1" hidden="1">
      <c r="A81" s="132" t="s">
        <v>22</v>
      </c>
      <c r="B81" s="241">
        <v>250</v>
      </c>
      <c r="C81" s="242" t="s">
        <v>39</v>
      </c>
      <c r="D81" s="242" t="s">
        <v>43</v>
      </c>
      <c r="E81" s="242" t="s">
        <v>201</v>
      </c>
      <c r="F81" s="241" t="s">
        <v>269</v>
      </c>
      <c r="G81" s="242">
        <v>340</v>
      </c>
      <c r="H81" s="242">
        <v>340</v>
      </c>
      <c r="I81" s="231">
        <f>2784-600</f>
        <v>2184</v>
      </c>
      <c r="J81" s="231">
        <f>7784-700</f>
        <v>7084</v>
      </c>
      <c r="K81" s="231">
        <f>13084-600</f>
        <v>12484</v>
      </c>
    </row>
    <row r="82" spans="1:11" ht="41.25" customHeight="1">
      <c r="A82" s="124" t="s">
        <v>314</v>
      </c>
      <c r="B82" s="127">
        <v>250</v>
      </c>
      <c r="C82" s="127" t="s">
        <v>43</v>
      </c>
      <c r="D82" s="127" t="s">
        <v>457</v>
      </c>
      <c r="E82" s="127"/>
      <c r="F82" s="127"/>
      <c r="G82" s="127"/>
      <c r="H82" s="127"/>
      <c r="I82" s="232">
        <f>I83</f>
        <v>0</v>
      </c>
      <c r="J82" s="232">
        <f>J83</f>
        <v>0</v>
      </c>
      <c r="K82" s="230">
        <f>K83</f>
        <v>0</v>
      </c>
    </row>
    <row r="83" spans="1:11" ht="13.5" customHeight="1">
      <c r="A83" s="137" t="s">
        <v>260</v>
      </c>
      <c r="B83" s="127">
        <v>250</v>
      </c>
      <c r="C83" s="138" t="s">
        <v>178</v>
      </c>
      <c r="D83" s="138" t="s">
        <v>124</v>
      </c>
      <c r="E83" s="139"/>
      <c r="F83" s="140" t="s">
        <v>463</v>
      </c>
      <c r="G83" s="131"/>
      <c r="H83" s="131"/>
      <c r="I83" s="232">
        <f>I84+I91+I99</f>
        <v>0</v>
      </c>
      <c r="J83" s="231">
        <f>J84+J91+J99</f>
        <v>0</v>
      </c>
      <c r="K83" s="231">
        <f>K84+K91</f>
        <v>0</v>
      </c>
    </row>
    <row r="84" spans="1:11" ht="58.5" customHeight="1" hidden="1">
      <c r="A84" s="275" t="s">
        <v>396</v>
      </c>
      <c r="B84" s="141">
        <v>250</v>
      </c>
      <c r="C84" s="160" t="s">
        <v>178</v>
      </c>
      <c r="D84" s="160" t="s">
        <v>41</v>
      </c>
      <c r="E84" s="276" t="s">
        <v>303</v>
      </c>
      <c r="F84" s="141" t="s">
        <v>464</v>
      </c>
      <c r="G84" s="160"/>
      <c r="H84" s="160"/>
      <c r="I84" s="237">
        <f>I86</f>
        <v>0</v>
      </c>
      <c r="J84" s="237">
        <f>J86</f>
        <v>0</v>
      </c>
      <c r="K84" s="237">
        <f>K86</f>
        <v>0</v>
      </c>
    </row>
    <row r="85" spans="1:11" ht="31.5" customHeight="1" hidden="1">
      <c r="A85" s="275" t="s">
        <v>442</v>
      </c>
      <c r="B85" s="141">
        <v>250</v>
      </c>
      <c r="C85" s="160" t="s">
        <v>178</v>
      </c>
      <c r="D85" s="160" t="s">
        <v>443</v>
      </c>
      <c r="E85" s="276"/>
      <c r="F85" s="141" t="s">
        <v>441</v>
      </c>
      <c r="G85" s="160"/>
      <c r="H85" s="160"/>
      <c r="I85" s="237">
        <f>I86</f>
        <v>0</v>
      </c>
      <c r="J85" s="237">
        <f>J86</f>
        <v>0</v>
      </c>
      <c r="K85" s="237">
        <f>K86</f>
        <v>0</v>
      </c>
    </row>
    <row r="86" spans="1:11" ht="53.25" customHeight="1" hidden="1">
      <c r="A86" s="130" t="s">
        <v>159</v>
      </c>
      <c r="B86" s="127">
        <v>250</v>
      </c>
      <c r="C86" s="131" t="s">
        <v>178</v>
      </c>
      <c r="D86" s="138" t="s">
        <v>41</v>
      </c>
      <c r="E86" s="131" t="s">
        <v>192</v>
      </c>
      <c r="F86" s="149" t="s">
        <v>441</v>
      </c>
      <c r="G86" s="127">
        <v>200</v>
      </c>
      <c r="H86" s="125">
        <v>0</v>
      </c>
      <c r="I86" s="231">
        <f aca="true" t="shared" si="6" ref="I86:K87">I87</f>
        <v>0</v>
      </c>
      <c r="J86" s="231">
        <f t="shared" si="6"/>
        <v>0</v>
      </c>
      <c r="K86" s="231">
        <f t="shared" si="6"/>
        <v>0</v>
      </c>
    </row>
    <row r="87" spans="1:11" ht="35.25" customHeight="1" hidden="1">
      <c r="A87" s="130" t="s">
        <v>256</v>
      </c>
      <c r="B87" s="127">
        <v>250</v>
      </c>
      <c r="C87" s="131" t="s">
        <v>178</v>
      </c>
      <c r="D87" s="138" t="s">
        <v>41</v>
      </c>
      <c r="E87" s="131" t="s">
        <v>192</v>
      </c>
      <c r="F87" s="126" t="str">
        <f>F86</f>
        <v>79 5 01 90140</v>
      </c>
      <c r="G87" s="125">
        <v>240</v>
      </c>
      <c r="H87" s="125"/>
      <c r="I87" s="233">
        <f t="shared" si="6"/>
        <v>0</v>
      </c>
      <c r="J87" s="233">
        <f t="shared" si="6"/>
        <v>0</v>
      </c>
      <c r="K87" s="233">
        <f t="shared" si="6"/>
        <v>0</v>
      </c>
    </row>
    <row r="88" spans="1:11" ht="42" customHeight="1" hidden="1">
      <c r="A88" s="130" t="s">
        <v>161</v>
      </c>
      <c r="B88" s="127">
        <v>250</v>
      </c>
      <c r="C88" s="131" t="s">
        <v>178</v>
      </c>
      <c r="D88" s="138" t="s">
        <v>41</v>
      </c>
      <c r="E88" s="131" t="s">
        <v>192</v>
      </c>
      <c r="F88" s="126" t="str">
        <f>F86</f>
        <v>79 5 01 90140</v>
      </c>
      <c r="G88" s="125">
        <v>244</v>
      </c>
      <c r="H88" s="125"/>
      <c r="I88" s="231">
        <v>0</v>
      </c>
      <c r="J88" s="231">
        <f>J89+J90</f>
        <v>0</v>
      </c>
      <c r="K88" s="231">
        <f>K90+K89</f>
        <v>0</v>
      </c>
    </row>
    <row r="89" spans="1:11" ht="13.5" customHeight="1" hidden="1">
      <c r="A89" s="132" t="s">
        <v>162</v>
      </c>
      <c r="B89" s="241">
        <v>250</v>
      </c>
      <c r="C89" s="246" t="s">
        <v>178</v>
      </c>
      <c r="D89" s="247" t="s">
        <v>41</v>
      </c>
      <c r="E89" s="246" t="s">
        <v>192</v>
      </c>
      <c r="F89" s="248" t="s">
        <v>323</v>
      </c>
      <c r="G89" s="242">
        <v>226</v>
      </c>
      <c r="H89" s="125">
        <v>290</v>
      </c>
      <c r="I89" s="231"/>
      <c r="J89" s="233"/>
      <c r="K89" s="233"/>
    </row>
    <row r="90" spans="1:11" ht="30" customHeight="1" hidden="1">
      <c r="A90" s="132" t="s">
        <v>22</v>
      </c>
      <c r="B90" s="241">
        <v>250</v>
      </c>
      <c r="C90" s="246" t="s">
        <v>178</v>
      </c>
      <c r="D90" s="247" t="s">
        <v>41</v>
      </c>
      <c r="E90" s="246" t="s">
        <v>192</v>
      </c>
      <c r="F90" s="248" t="s">
        <v>323</v>
      </c>
      <c r="G90" s="242">
        <v>340</v>
      </c>
      <c r="H90" s="125">
        <v>290</v>
      </c>
      <c r="I90" s="231">
        <v>0</v>
      </c>
      <c r="J90" s="233"/>
      <c r="K90" s="233"/>
    </row>
    <row r="91" spans="1:11" ht="81" customHeight="1" hidden="1">
      <c r="A91" s="158" t="s">
        <v>324</v>
      </c>
      <c r="B91" s="156">
        <v>250</v>
      </c>
      <c r="C91" s="159" t="s">
        <v>178</v>
      </c>
      <c r="D91" s="159" t="s">
        <v>191</v>
      </c>
      <c r="E91" s="160" t="s">
        <v>192</v>
      </c>
      <c r="F91" s="141" t="s">
        <v>325</v>
      </c>
      <c r="G91" s="160"/>
      <c r="H91" s="160" t="s">
        <v>126</v>
      </c>
      <c r="I91" s="237">
        <f>I93</f>
        <v>0</v>
      </c>
      <c r="J91" s="237">
        <f>J93</f>
        <v>0</v>
      </c>
      <c r="K91" s="237">
        <f>K93</f>
        <v>0</v>
      </c>
    </row>
    <row r="92" spans="1:11" ht="106.5" customHeight="1" hidden="1">
      <c r="A92" s="130" t="s">
        <v>226</v>
      </c>
      <c r="B92" s="127">
        <v>250</v>
      </c>
      <c r="C92" s="131" t="s">
        <v>178</v>
      </c>
      <c r="D92" s="131" t="s">
        <v>191</v>
      </c>
      <c r="E92" s="131" t="s">
        <v>192</v>
      </c>
      <c r="F92" s="126" t="s">
        <v>325</v>
      </c>
      <c r="G92" s="131"/>
      <c r="H92" s="131" t="s">
        <v>126</v>
      </c>
      <c r="I92" s="231">
        <f>I93</f>
        <v>0</v>
      </c>
      <c r="J92" s="231">
        <f>J93</f>
        <v>0</v>
      </c>
      <c r="K92" s="231">
        <f>K93</f>
        <v>0</v>
      </c>
    </row>
    <row r="93" spans="1:11" ht="60.75" customHeight="1" hidden="1">
      <c r="A93" s="130" t="s">
        <v>159</v>
      </c>
      <c r="B93" s="127">
        <v>250</v>
      </c>
      <c r="C93" s="131" t="s">
        <v>178</v>
      </c>
      <c r="D93" s="131" t="s">
        <v>191</v>
      </c>
      <c r="E93" s="131" t="s">
        <v>192</v>
      </c>
      <c r="F93" s="126" t="s">
        <v>325</v>
      </c>
      <c r="G93" s="125">
        <v>244</v>
      </c>
      <c r="H93" s="125">
        <v>0</v>
      </c>
      <c r="I93" s="231">
        <f>I94</f>
        <v>0</v>
      </c>
      <c r="J93" s="231">
        <f>J94</f>
        <v>0</v>
      </c>
      <c r="K93" s="231">
        <f>K96</f>
        <v>0</v>
      </c>
    </row>
    <row r="94" spans="1:11" ht="35.25" customHeight="1" hidden="1">
      <c r="A94" s="130" t="s">
        <v>256</v>
      </c>
      <c r="B94" s="127">
        <v>250</v>
      </c>
      <c r="C94" s="131" t="s">
        <v>178</v>
      </c>
      <c r="D94" s="131" t="s">
        <v>191</v>
      </c>
      <c r="E94" s="131" t="s">
        <v>192</v>
      </c>
      <c r="F94" s="126" t="s">
        <v>325</v>
      </c>
      <c r="G94" s="125">
        <v>244</v>
      </c>
      <c r="H94" s="125"/>
      <c r="I94" s="233">
        <f aca="true" t="shared" si="7" ref="I94:K95">I95</f>
        <v>0</v>
      </c>
      <c r="J94" s="233">
        <f t="shared" si="7"/>
        <v>0</v>
      </c>
      <c r="K94" s="233">
        <f t="shared" si="7"/>
        <v>0</v>
      </c>
    </row>
    <row r="95" spans="1:11" ht="43.5" customHeight="1" hidden="1">
      <c r="A95" s="130" t="s">
        <v>161</v>
      </c>
      <c r="B95" s="127">
        <v>250</v>
      </c>
      <c r="C95" s="131" t="s">
        <v>178</v>
      </c>
      <c r="D95" s="131" t="s">
        <v>191</v>
      </c>
      <c r="E95" s="131" t="s">
        <v>192</v>
      </c>
      <c r="F95" s="126" t="s">
        <v>325</v>
      </c>
      <c r="G95" s="125">
        <v>244</v>
      </c>
      <c r="H95" s="125"/>
      <c r="I95" s="231">
        <f>I96+I97+I98</f>
        <v>0</v>
      </c>
      <c r="J95" s="231">
        <v>0</v>
      </c>
      <c r="K95" s="231">
        <f t="shared" si="7"/>
        <v>0</v>
      </c>
    </row>
    <row r="96" spans="1:11" ht="13.5" customHeight="1" hidden="1">
      <c r="A96" s="132" t="s">
        <v>19</v>
      </c>
      <c r="B96" s="127">
        <v>250</v>
      </c>
      <c r="C96" s="131" t="s">
        <v>178</v>
      </c>
      <c r="D96" s="131" t="s">
        <v>191</v>
      </c>
      <c r="E96" s="131" t="s">
        <v>192</v>
      </c>
      <c r="F96" s="126" t="s">
        <v>325</v>
      </c>
      <c r="G96" s="125">
        <v>244</v>
      </c>
      <c r="H96" s="125">
        <v>290</v>
      </c>
      <c r="I96" s="231">
        <v>0</v>
      </c>
      <c r="J96" s="231">
        <v>0</v>
      </c>
      <c r="K96" s="231">
        <v>0</v>
      </c>
    </row>
    <row r="97" spans="1:11" ht="13.5" customHeight="1" hidden="1">
      <c r="A97" s="132" t="s">
        <v>162</v>
      </c>
      <c r="B97" s="127">
        <v>250</v>
      </c>
      <c r="C97" s="131" t="s">
        <v>178</v>
      </c>
      <c r="D97" s="131" t="s">
        <v>191</v>
      </c>
      <c r="E97" s="131" t="s">
        <v>192</v>
      </c>
      <c r="F97" s="126" t="s">
        <v>325</v>
      </c>
      <c r="G97" s="125">
        <v>244</v>
      </c>
      <c r="H97" s="125"/>
      <c r="I97" s="231">
        <v>0</v>
      </c>
      <c r="J97" s="233">
        <v>0</v>
      </c>
      <c r="K97" s="233">
        <v>0</v>
      </c>
    </row>
    <row r="98" spans="1:11" ht="39" customHeight="1" hidden="1">
      <c r="A98" s="132" t="s">
        <v>22</v>
      </c>
      <c r="B98" s="127">
        <v>250</v>
      </c>
      <c r="C98" s="131" t="s">
        <v>178</v>
      </c>
      <c r="D98" s="131" t="s">
        <v>191</v>
      </c>
      <c r="E98" s="131" t="s">
        <v>192</v>
      </c>
      <c r="F98" s="126" t="s">
        <v>325</v>
      </c>
      <c r="G98" s="125">
        <v>244</v>
      </c>
      <c r="H98" s="125"/>
      <c r="I98" s="231">
        <v>0</v>
      </c>
      <c r="J98" s="233">
        <v>0</v>
      </c>
      <c r="K98" s="233">
        <v>0</v>
      </c>
    </row>
    <row r="99" spans="1:11" ht="75" customHeight="1" hidden="1">
      <c r="A99" s="274" t="s">
        <v>326</v>
      </c>
      <c r="B99" s="141">
        <v>250</v>
      </c>
      <c r="C99" s="159" t="s">
        <v>178</v>
      </c>
      <c r="D99" s="159" t="s">
        <v>191</v>
      </c>
      <c r="E99" s="160" t="s">
        <v>192</v>
      </c>
      <c r="F99" s="141" t="s">
        <v>465</v>
      </c>
      <c r="G99" s="141"/>
      <c r="H99" s="141"/>
      <c r="I99" s="237">
        <f aca="true" t="shared" si="8" ref="I99:K102">I100</f>
        <v>0</v>
      </c>
      <c r="J99" s="237">
        <f t="shared" si="8"/>
        <v>0</v>
      </c>
      <c r="K99" s="237">
        <f t="shared" si="8"/>
        <v>0</v>
      </c>
    </row>
    <row r="100" spans="1:11" ht="27" hidden="1">
      <c r="A100" s="275" t="s">
        <v>442</v>
      </c>
      <c r="B100" s="127">
        <v>250</v>
      </c>
      <c r="C100" s="131" t="s">
        <v>178</v>
      </c>
      <c r="D100" s="131" t="s">
        <v>191</v>
      </c>
      <c r="E100" s="131" t="s">
        <v>192</v>
      </c>
      <c r="F100" s="126" t="s">
        <v>466</v>
      </c>
      <c r="G100" s="125"/>
      <c r="H100" s="125"/>
      <c r="I100" s="231">
        <f t="shared" si="8"/>
        <v>0</v>
      </c>
      <c r="J100" s="231">
        <f t="shared" si="8"/>
        <v>0</v>
      </c>
      <c r="K100" s="231">
        <f t="shared" si="8"/>
        <v>0</v>
      </c>
    </row>
    <row r="101" spans="1:11" ht="39" customHeight="1" hidden="1">
      <c r="A101" s="130" t="s">
        <v>159</v>
      </c>
      <c r="B101" s="127">
        <v>250</v>
      </c>
      <c r="C101" s="131" t="s">
        <v>178</v>
      </c>
      <c r="D101" s="131" t="s">
        <v>191</v>
      </c>
      <c r="E101" s="131" t="s">
        <v>192</v>
      </c>
      <c r="F101" s="126" t="str">
        <f>F100</f>
        <v>79 5 02 90140</v>
      </c>
      <c r="G101" s="125">
        <v>200</v>
      </c>
      <c r="H101" s="125"/>
      <c r="I101" s="231">
        <f t="shared" si="8"/>
        <v>0</v>
      </c>
      <c r="J101" s="231">
        <f t="shared" si="8"/>
        <v>0</v>
      </c>
      <c r="K101" s="231">
        <f t="shared" si="8"/>
        <v>0</v>
      </c>
    </row>
    <row r="102" spans="1:11" ht="39" customHeight="1" hidden="1">
      <c r="A102" s="130" t="s">
        <v>256</v>
      </c>
      <c r="B102" s="127">
        <v>250</v>
      </c>
      <c r="C102" s="131" t="s">
        <v>178</v>
      </c>
      <c r="D102" s="131" t="s">
        <v>191</v>
      </c>
      <c r="E102" s="131" t="s">
        <v>192</v>
      </c>
      <c r="F102" s="126" t="str">
        <f>F101</f>
        <v>79 5 02 90140</v>
      </c>
      <c r="G102" s="125">
        <v>240</v>
      </c>
      <c r="H102" s="125"/>
      <c r="I102" s="231">
        <f t="shared" si="8"/>
        <v>0</v>
      </c>
      <c r="J102" s="231">
        <f t="shared" si="8"/>
        <v>0</v>
      </c>
      <c r="K102" s="231">
        <f t="shared" si="8"/>
        <v>0</v>
      </c>
    </row>
    <row r="103" spans="1:11" ht="39" customHeight="1" hidden="1">
      <c r="A103" s="130" t="s">
        <v>161</v>
      </c>
      <c r="B103" s="127">
        <v>250</v>
      </c>
      <c r="C103" s="131" t="s">
        <v>178</v>
      </c>
      <c r="D103" s="131" t="s">
        <v>191</v>
      </c>
      <c r="E103" s="131" t="s">
        <v>192</v>
      </c>
      <c r="F103" s="126" t="str">
        <f>F102</f>
        <v>79 5 02 90140</v>
      </c>
      <c r="G103" s="125">
        <v>244</v>
      </c>
      <c r="H103" s="125"/>
      <c r="I103" s="231">
        <v>0</v>
      </c>
      <c r="J103" s="231">
        <f>J104+J105</f>
        <v>0</v>
      </c>
      <c r="K103" s="231">
        <f>K104+K105</f>
        <v>0</v>
      </c>
    </row>
    <row r="104" spans="1:11" ht="21.75" customHeight="1" hidden="1">
      <c r="A104" s="132" t="s">
        <v>162</v>
      </c>
      <c r="B104" s="241">
        <v>250</v>
      </c>
      <c r="C104" s="246" t="s">
        <v>178</v>
      </c>
      <c r="D104" s="246" t="s">
        <v>191</v>
      </c>
      <c r="E104" s="246" t="s">
        <v>192</v>
      </c>
      <c r="F104" s="248" t="s">
        <v>327</v>
      </c>
      <c r="G104" s="242">
        <v>226</v>
      </c>
      <c r="H104" s="125"/>
      <c r="I104" s="231"/>
      <c r="J104" s="233"/>
      <c r="K104" s="244"/>
    </row>
    <row r="105" spans="1:12" ht="29.25" customHeight="1" hidden="1">
      <c r="A105" s="132" t="s">
        <v>22</v>
      </c>
      <c r="B105" s="241">
        <v>250</v>
      </c>
      <c r="C105" s="246" t="s">
        <v>178</v>
      </c>
      <c r="D105" s="246" t="s">
        <v>191</v>
      </c>
      <c r="E105" s="246" t="s">
        <v>192</v>
      </c>
      <c r="F105" s="248" t="s">
        <v>327</v>
      </c>
      <c r="G105" s="242">
        <v>340</v>
      </c>
      <c r="H105" s="125"/>
      <c r="I105" s="231">
        <v>5000</v>
      </c>
      <c r="J105" s="233"/>
      <c r="K105" s="244"/>
      <c r="L105" s="249"/>
    </row>
    <row r="106" spans="1:13" ht="12.75" customHeight="1">
      <c r="A106" s="155" t="s">
        <v>246</v>
      </c>
      <c r="B106" s="156">
        <v>250</v>
      </c>
      <c r="C106" s="157" t="s">
        <v>171</v>
      </c>
      <c r="D106" s="157" t="s">
        <v>124</v>
      </c>
      <c r="E106" s="157" t="s">
        <v>125</v>
      </c>
      <c r="F106" s="156"/>
      <c r="G106" s="157"/>
      <c r="H106" s="157" t="s">
        <v>126</v>
      </c>
      <c r="I106" s="234">
        <f>I107+I119+I130+I138</f>
        <v>2148530</v>
      </c>
      <c r="J106" s="234">
        <f>J107+J119+J130</f>
        <v>2249910</v>
      </c>
      <c r="K106" s="234">
        <f>K107+K119+K130</f>
        <v>2426250</v>
      </c>
      <c r="M106" s="40"/>
    </row>
    <row r="107" spans="1:13" ht="16.5" customHeight="1">
      <c r="A107" s="155" t="s">
        <v>170</v>
      </c>
      <c r="B107" s="141">
        <v>250</v>
      </c>
      <c r="C107" s="160" t="s">
        <v>171</v>
      </c>
      <c r="D107" s="160" t="s">
        <v>127</v>
      </c>
      <c r="E107" s="160" t="s">
        <v>125</v>
      </c>
      <c r="F107" s="141"/>
      <c r="G107" s="160"/>
      <c r="H107" s="160" t="s">
        <v>126</v>
      </c>
      <c r="I107" s="237">
        <f>I109</f>
        <v>47300</v>
      </c>
      <c r="J107" s="237">
        <f>J109</f>
        <v>47300</v>
      </c>
      <c r="K107" s="237">
        <f>K109</f>
        <v>47300</v>
      </c>
      <c r="M107" s="40"/>
    </row>
    <row r="108" spans="1:13" ht="39.75" customHeight="1">
      <c r="A108" s="155" t="s">
        <v>445</v>
      </c>
      <c r="B108" s="141">
        <v>250</v>
      </c>
      <c r="C108" s="160" t="s">
        <v>171</v>
      </c>
      <c r="D108" s="160" t="s">
        <v>127</v>
      </c>
      <c r="E108" s="160"/>
      <c r="F108" s="141" t="s">
        <v>444</v>
      </c>
      <c r="G108" s="160"/>
      <c r="H108" s="160"/>
      <c r="I108" s="237">
        <f>I109</f>
        <v>47300</v>
      </c>
      <c r="J108" s="237">
        <f>J109</f>
        <v>47300</v>
      </c>
      <c r="K108" s="237">
        <f>K109</f>
        <v>47300</v>
      </c>
      <c r="M108" s="40"/>
    </row>
    <row r="109" spans="1:11" ht="57.75" customHeight="1">
      <c r="A109" s="124" t="s">
        <v>182</v>
      </c>
      <c r="B109" s="127">
        <v>250</v>
      </c>
      <c r="C109" s="133" t="s">
        <v>171</v>
      </c>
      <c r="D109" s="133" t="s">
        <v>127</v>
      </c>
      <c r="E109" s="133" t="s">
        <v>125</v>
      </c>
      <c r="F109" s="127" t="s">
        <v>436</v>
      </c>
      <c r="G109" s="133"/>
      <c r="H109" s="133" t="s">
        <v>126</v>
      </c>
      <c r="I109" s="235">
        <f>I110+I115</f>
        <v>47300</v>
      </c>
      <c r="J109" s="235">
        <f>J110+J115</f>
        <v>47300</v>
      </c>
      <c r="K109" s="235">
        <f>K110+K115</f>
        <v>47300</v>
      </c>
    </row>
    <row r="110" spans="1:11" ht="119.25" customHeight="1">
      <c r="A110" s="130" t="s">
        <v>254</v>
      </c>
      <c r="B110" s="127">
        <v>250</v>
      </c>
      <c r="C110" s="131" t="s">
        <v>171</v>
      </c>
      <c r="D110" s="131" t="s">
        <v>127</v>
      </c>
      <c r="E110" s="131" t="s">
        <v>125</v>
      </c>
      <c r="F110" s="125" t="s">
        <v>436</v>
      </c>
      <c r="G110" s="133"/>
      <c r="H110" s="133"/>
      <c r="I110" s="236">
        <f aca="true" t="shared" si="9" ref="I110:K111">I111</f>
        <v>45570</v>
      </c>
      <c r="J110" s="236">
        <f t="shared" si="9"/>
        <v>45570</v>
      </c>
      <c r="K110" s="236">
        <f t="shared" si="9"/>
        <v>45570</v>
      </c>
    </row>
    <row r="111" spans="1:11" ht="45" customHeight="1">
      <c r="A111" s="130" t="s">
        <v>255</v>
      </c>
      <c r="B111" s="127">
        <v>250</v>
      </c>
      <c r="C111" s="131" t="s">
        <v>171</v>
      </c>
      <c r="D111" s="131" t="s">
        <v>127</v>
      </c>
      <c r="E111" s="139" t="s">
        <v>180</v>
      </c>
      <c r="F111" s="125" t="s">
        <v>436</v>
      </c>
      <c r="G111" s="127">
        <v>100</v>
      </c>
      <c r="H111" s="133" t="s">
        <v>126</v>
      </c>
      <c r="I111" s="236">
        <f t="shared" si="9"/>
        <v>45570</v>
      </c>
      <c r="J111" s="236">
        <f t="shared" si="9"/>
        <v>45570</v>
      </c>
      <c r="K111" s="236">
        <f t="shared" si="9"/>
        <v>45570</v>
      </c>
    </row>
    <row r="112" spans="1:11" ht="36" customHeight="1">
      <c r="A112" s="130" t="s">
        <v>167</v>
      </c>
      <c r="B112" s="127">
        <v>250</v>
      </c>
      <c r="C112" s="131" t="s">
        <v>171</v>
      </c>
      <c r="D112" s="131" t="s">
        <v>127</v>
      </c>
      <c r="E112" s="139" t="s">
        <v>180</v>
      </c>
      <c r="F112" s="125" t="s">
        <v>436</v>
      </c>
      <c r="G112" s="125">
        <v>120</v>
      </c>
      <c r="H112" s="125">
        <v>210</v>
      </c>
      <c r="I112" s="236">
        <f>I113+I114</f>
        <v>45570</v>
      </c>
      <c r="J112" s="236">
        <f>J113+J114</f>
        <v>45570</v>
      </c>
      <c r="K112" s="236">
        <f>K113+K114</f>
        <v>45570</v>
      </c>
    </row>
    <row r="113" spans="1:11" ht="10.5" customHeight="1" hidden="1">
      <c r="A113" s="132" t="s">
        <v>10</v>
      </c>
      <c r="B113" s="241">
        <v>250</v>
      </c>
      <c r="C113" s="246" t="s">
        <v>171</v>
      </c>
      <c r="D113" s="246" t="s">
        <v>127</v>
      </c>
      <c r="E113" s="242" t="s">
        <v>180</v>
      </c>
      <c r="F113" s="242" t="s">
        <v>270</v>
      </c>
      <c r="G113" s="242">
        <v>121</v>
      </c>
      <c r="H113" s="125">
        <v>211</v>
      </c>
      <c r="I113" s="236">
        <v>35000</v>
      </c>
      <c r="J113" s="233">
        <f>35000</f>
        <v>35000</v>
      </c>
      <c r="K113" s="233">
        <v>35000</v>
      </c>
    </row>
    <row r="114" spans="1:11" ht="11.25" customHeight="1" hidden="1">
      <c r="A114" s="132" t="s">
        <v>12</v>
      </c>
      <c r="B114" s="241">
        <v>250</v>
      </c>
      <c r="C114" s="246" t="s">
        <v>171</v>
      </c>
      <c r="D114" s="246" t="s">
        <v>127</v>
      </c>
      <c r="E114" s="242" t="s">
        <v>180</v>
      </c>
      <c r="F114" s="242" t="s">
        <v>270</v>
      </c>
      <c r="G114" s="242">
        <v>129</v>
      </c>
      <c r="H114" s="125">
        <v>213</v>
      </c>
      <c r="I114" s="236">
        <v>10570</v>
      </c>
      <c r="J114" s="233">
        <v>10570</v>
      </c>
      <c r="K114" s="233">
        <v>10570</v>
      </c>
    </row>
    <row r="115" spans="1:11" ht="42" customHeight="1">
      <c r="A115" s="130" t="s">
        <v>154</v>
      </c>
      <c r="B115" s="127">
        <v>250</v>
      </c>
      <c r="C115" s="131" t="s">
        <v>171</v>
      </c>
      <c r="D115" s="131" t="s">
        <v>127</v>
      </c>
      <c r="E115" s="139" t="s">
        <v>180</v>
      </c>
      <c r="F115" s="125" t="s">
        <v>436</v>
      </c>
      <c r="G115" s="127">
        <v>200</v>
      </c>
      <c r="H115" s="125"/>
      <c r="I115" s="236">
        <f aca="true" t="shared" si="10" ref="I115:K116">I116</f>
        <v>1730</v>
      </c>
      <c r="J115" s="236">
        <f t="shared" si="10"/>
        <v>1730</v>
      </c>
      <c r="K115" s="236">
        <f t="shared" si="10"/>
        <v>1730</v>
      </c>
    </row>
    <row r="116" spans="1:11" ht="33.75" customHeight="1">
      <c r="A116" s="130" t="s">
        <v>256</v>
      </c>
      <c r="B116" s="127">
        <v>250</v>
      </c>
      <c r="C116" s="131" t="s">
        <v>171</v>
      </c>
      <c r="D116" s="131" t="s">
        <v>127</v>
      </c>
      <c r="E116" s="139" t="s">
        <v>180</v>
      </c>
      <c r="F116" s="125" t="s">
        <v>436</v>
      </c>
      <c r="G116" s="125">
        <v>240</v>
      </c>
      <c r="H116" s="125"/>
      <c r="I116" s="236">
        <f t="shared" si="10"/>
        <v>1730</v>
      </c>
      <c r="J116" s="236">
        <f t="shared" si="10"/>
        <v>1730</v>
      </c>
      <c r="K116" s="236">
        <f t="shared" si="10"/>
        <v>1730</v>
      </c>
    </row>
    <row r="117" spans="1:11" ht="24.75" customHeight="1">
      <c r="A117" s="130" t="s">
        <v>161</v>
      </c>
      <c r="B117" s="127">
        <v>250</v>
      </c>
      <c r="C117" s="131" t="s">
        <v>171</v>
      </c>
      <c r="D117" s="131" t="s">
        <v>127</v>
      </c>
      <c r="E117" s="139" t="s">
        <v>180</v>
      </c>
      <c r="F117" s="125" t="s">
        <v>436</v>
      </c>
      <c r="G117" s="131" t="s">
        <v>181</v>
      </c>
      <c r="H117" s="131" t="s">
        <v>126</v>
      </c>
      <c r="I117" s="236">
        <f>I118</f>
        <v>1730</v>
      </c>
      <c r="J117" s="236">
        <f>J118</f>
        <v>1730</v>
      </c>
      <c r="K117" s="236">
        <f>K118</f>
        <v>1730</v>
      </c>
    </row>
    <row r="118" spans="1:11" ht="25.5" customHeight="1" hidden="1">
      <c r="A118" s="132" t="s">
        <v>22</v>
      </c>
      <c r="B118" s="241">
        <v>250</v>
      </c>
      <c r="C118" s="246" t="s">
        <v>171</v>
      </c>
      <c r="D118" s="246" t="s">
        <v>127</v>
      </c>
      <c r="E118" s="242" t="s">
        <v>180</v>
      </c>
      <c r="F118" s="241"/>
      <c r="G118" s="246" t="s">
        <v>160</v>
      </c>
      <c r="H118" s="131" t="s">
        <v>160</v>
      </c>
      <c r="I118" s="236">
        <v>1730</v>
      </c>
      <c r="J118" s="233">
        <v>1730</v>
      </c>
      <c r="K118" s="233">
        <v>1730</v>
      </c>
    </row>
    <row r="119" spans="1:11" ht="25.5" customHeight="1">
      <c r="A119" s="142" t="s">
        <v>244</v>
      </c>
      <c r="B119" s="127">
        <v>250</v>
      </c>
      <c r="C119" s="133" t="s">
        <v>171</v>
      </c>
      <c r="D119" s="133" t="s">
        <v>179</v>
      </c>
      <c r="E119" s="127" t="s">
        <v>125</v>
      </c>
      <c r="F119" s="127"/>
      <c r="G119" s="133"/>
      <c r="H119" s="133" t="s">
        <v>126</v>
      </c>
      <c r="I119" s="232">
        <f>I120</f>
        <v>2101230</v>
      </c>
      <c r="J119" s="232">
        <f>J120</f>
        <v>2202610</v>
      </c>
      <c r="K119" s="232">
        <f>K120</f>
        <v>2378950</v>
      </c>
    </row>
    <row r="120" spans="1:13" ht="27">
      <c r="A120" s="143" t="s">
        <v>458</v>
      </c>
      <c r="B120" s="127">
        <v>250</v>
      </c>
      <c r="C120" s="131" t="s">
        <v>171</v>
      </c>
      <c r="D120" s="131" t="s">
        <v>179</v>
      </c>
      <c r="E120" s="125" t="s">
        <v>125</v>
      </c>
      <c r="F120" s="125" t="s">
        <v>467</v>
      </c>
      <c r="G120" s="131"/>
      <c r="H120" s="131" t="s">
        <v>126</v>
      </c>
      <c r="I120" s="231">
        <f>I122</f>
        <v>2101230</v>
      </c>
      <c r="J120" s="231">
        <f>J122</f>
        <v>2202610</v>
      </c>
      <c r="K120" s="231">
        <f>K122</f>
        <v>2378950</v>
      </c>
      <c r="M120" s="345"/>
    </row>
    <row r="121" spans="1:11" ht="13.5">
      <c r="A121" s="143" t="s">
        <v>322</v>
      </c>
      <c r="B121" s="127">
        <v>250</v>
      </c>
      <c r="C121" s="131" t="s">
        <v>171</v>
      </c>
      <c r="D121" s="131" t="s">
        <v>179</v>
      </c>
      <c r="E121" s="125"/>
      <c r="F121" s="125" t="s">
        <v>446</v>
      </c>
      <c r="G121" s="131"/>
      <c r="H121" s="131"/>
      <c r="I121" s="231">
        <f>I122</f>
        <v>2101230</v>
      </c>
      <c r="J121" s="231">
        <f>J122</f>
        <v>2202610</v>
      </c>
      <c r="K121" s="231">
        <f>K122</f>
        <v>2378950</v>
      </c>
    </row>
    <row r="122" spans="1:11" ht="27">
      <c r="A122" s="143" t="s">
        <v>447</v>
      </c>
      <c r="B122" s="127">
        <v>250</v>
      </c>
      <c r="C122" s="131" t="s">
        <v>171</v>
      </c>
      <c r="D122" s="131" t="s">
        <v>179</v>
      </c>
      <c r="E122" s="125" t="s">
        <v>125</v>
      </c>
      <c r="F122" s="125" t="s">
        <v>468</v>
      </c>
      <c r="G122" s="131"/>
      <c r="H122" s="131" t="s">
        <v>126</v>
      </c>
      <c r="I122" s="231">
        <f>I125</f>
        <v>2101230</v>
      </c>
      <c r="J122" s="231">
        <f>J125</f>
        <v>2202610</v>
      </c>
      <c r="K122" s="231">
        <f>K125</f>
        <v>2378950</v>
      </c>
    </row>
    <row r="123" spans="1:11" ht="40.5">
      <c r="A123" s="130" t="s">
        <v>159</v>
      </c>
      <c r="B123" s="127">
        <v>250</v>
      </c>
      <c r="C123" s="131" t="s">
        <v>171</v>
      </c>
      <c r="D123" s="131" t="s">
        <v>179</v>
      </c>
      <c r="E123" s="125" t="s">
        <v>125</v>
      </c>
      <c r="F123" s="125" t="str">
        <f>F124</f>
        <v>91 4 01 90150</v>
      </c>
      <c r="G123" s="131" t="s">
        <v>128</v>
      </c>
      <c r="H123" s="131"/>
      <c r="I123" s="231">
        <f aca="true" t="shared" si="11" ref="I123:K124">I124</f>
        <v>2101230</v>
      </c>
      <c r="J123" s="231">
        <f t="shared" si="11"/>
        <v>2202610</v>
      </c>
      <c r="K123" s="231">
        <f t="shared" si="11"/>
        <v>2378950</v>
      </c>
    </row>
    <row r="124" spans="1:11" ht="28.5" customHeight="1">
      <c r="A124" s="130" t="s">
        <v>256</v>
      </c>
      <c r="B124" s="127">
        <v>250</v>
      </c>
      <c r="C124" s="131" t="s">
        <v>171</v>
      </c>
      <c r="D124" s="131" t="s">
        <v>179</v>
      </c>
      <c r="E124" s="125" t="s">
        <v>125</v>
      </c>
      <c r="F124" s="125" t="str">
        <f>F125</f>
        <v>91 4 01 90150</v>
      </c>
      <c r="G124" s="131" t="s">
        <v>257</v>
      </c>
      <c r="H124" s="131"/>
      <c r="I124" s="231">
        <f t="shared" si="11"/>
        <v>2101230</v>
      </c>
      <c r="J124" s="231">
        <f t="shared" si="11"/>
        <v>2202610</v>
      </c>
      <c r="K124" s="231">
        <f t="shared" si="11"/>
        <v>2378950</v>
      </c>
    </row>
    <row r="125" spans="1:11" ht="35.25" customHeight="1">
      <c r="A125" s="130" t="s">
        <v>161</v>
      </c>
      <c r="B125" s="127">
        <v>250</v>
      </c>
      <c r="C125" s="131" t="s">
        <v>171</v>
      </c>
      <c r="D125" s="131" t="s">
        <v>179</v>
      </c>
      <c r="E125" s="125" t="s">
        <v>125</v>
      </c>
      <c r="F125" s="125" t="str">
        <f>F122</f>
        <v>91 4 01 90150</v>
      </c>
      <c r="G125" s="131" t="s">
        <v>181</v>
      </c>
      <c r="H125" s="131" t="s">
        <v>126</v>
      </c>
      <c r="I125" s="231">
        <f>I126+I129+I128+I127</f>
        <v>2101230</v>
      </c>
      <c r="J125" s="231">
        <f>J126+J127+J128+J129</f>
        <v>2202610</v>
      </c>
      <c r="K125" s="231">
        <f>K126+K129+K128+K127</f>
        <v>2378950</v>
      </c>
    </row>
    <row r="126" spans="1:11" ht="13.5" hidden="1">
      <c r="A126" s="132" t="s">
        <v>17</v>
      </c>
      <c r="B126" s="241">
        <v>250</v>
      </c>
      <c r="C126" s="246" t="s">
        <v>171</v>
      </c>
      <c r="D126" s="246" t="s">
        <v>179</v>
      </c>
      <c r="E126" s="250" t="s">
        <v>189</v>
      </c>
      <c r="F126" s="242" t="s">
        <v>271</v>
      </c>
      <c r="G126" s="242">
        <v>225</v>
      </c>
      <c r="H126" s="125"/>
      <c r="I126" s="231">
        <v>0</v>
      </c>
      <c r="J126" s="231">
        <v>0</v>
      </c>
      <c r="K126" s="231">
        <v>0</v>
      </c>
    </row>
    <row r="127" spans="1:11" ht="13.5" hidden="1">
      <c r="A127" s="132" t="s">
        <v>162</v>
      </c>
      <c r="B127" s="241">
        <v>250</v>
      </c>
      <c r="C127" s="246" t="s">
        <v>171</v>
      </c>
      <c r="D127" s="246" t="s">
        <v>179</v>
      </c>
      <c r="E127" s="250" t="s">
        <v>189</v>
      </c>
      <c r="F127" s="242" t="s">
        <v>271</v>
      </c>
      <c r="G127" s="242">
        <v>226</v>
      </c>
      <c r="H127" s="125"/>
      <c r="I127" s="231">
        <v>2101230</v>
      </c>
      <c r="J127" s="233">
        <v>2202610</v>
      </c>
      <c r="K127" s="233">
        <v>2378950</v>
      </c>
    </row>
    <row r="128" spans="1:11" ht="27" hidden="1">
      <c r="A128" s="132" t="s">
        <v>21</v>
      </c>
      <c r="B128" s="241">
        <v>250</v>
      </c>
      <c r="C128" s="246" t="s">
        <v>171</v>
      </c>
      <c r="D128" s="246" t="s">
        <v>179</v>
      </c>
      <c r="E128" s="250" t="s">
        <v>189</v>
      </c>
      <c r="F128" s="242" t="s">
        <v>271</v>
      </c>
      <c r="G128" s="242">
        <v>310</v>
      </c>
      <c r="H128" s="125"/>
      <c r="I128" s="231"/>
      <c r="J128" s="233"/>
      <c r="K128" s="233"/>
    </row>
    <row r="129" spans="1:11" ht="27" hidden="1">
      <c r="A129" s="132" t="s">
        <v>22</v>
      </c>
      <c r="B129" s="241">
        <v>250</v>
      </c>
      <c r="C129" s="246" t="s">
        <v>171</v>
      </c>
      <c r="D129" s="246" t="s">
        <v>179</v>
      </c>
      <c r="E129" s="250" t="s">
        <v>189</v>
      </c>
      <c r="F129" s="242" t="s">
        <v>271</v>
      </c>
      <c r="G129" s="242">
        <v>340</v>
      </c>
      <c r="H129" s="125"/>
      <c r="I129" s="231"/>
      <c r="J129" s="233"/>
      <c r="K129" s="233"/>
    </row>
    <row r="130" spans="1:11" ht="36" customHeight="1" hidden="1">
      <c r="A130" s="124" t="s">
        <v>310</v>
      </c>
      <c r="B130" s="127">
        <v>250</v>
      </c>
      <c r="C130" s="145" t="s">
        <v>171</v>
      </c>
      <c r="D130" s="145" t="s">
        <v>312</v>
      </c>
      <c r="E130" s="145" t="s">
        <v>125</v>
      </c>
      <c r="F130" s="127"/>
      <c r="G130" s="145"/>
      <c r="H130" s="145" t="s">
        <v>126</v>
      </c>
      <c r="I130" s="232">
        <f>I132</f>
        <v>0</v>
      </c>
      <c r="J130" s="232">
        <f>J132</f>
        <v>0</v>
      </c>
      <c r="K130" s="232">
        <f>K132</f>
        <v>0</v>
      </c>
    </row>
    <row r="131" spans="1:11" ht="36" customHeight="1" hidden="1">
      <c r="A131" s="124" t="s">
        <v>459</v>
      </c>
      <c r="B131" s="127">
        <v>250</v>
      </c>
      <c r="C131" s="145" t="s">
        <v>171</v>
      </c>
      <c r="D131" s="145" t="s">
        <v>312</v>
      </c>
      <c r="E131" s="145"/>
      <c r="F131" s="127" t="s">
        <v>448</v>
      </c>
      <c r="G131" s="145"/>
      <c r="H131" s="145"/>
      <c r="I131" s="232">
        <f>I132</f>
        <v>0</v>
      </c>
      <c r="J131" s="232">
        <f>J132</f>
        <v>0</v>
      </c>
      <c r="K131" s="232">
        <f>K132</f>
        <v>0</v>
      </c>
    </row>
    <row r="132" spans="1:11" ht="36" customHeight="1" hidden="1">
      <c r="A132" s="146" t="s">
        <v>311</v>
      </c>
      <c r="B132" s="125">
        <v>250</v>
      </c>
      <c r="C132" s="147" t="s">
        <v>171</v>
      </c>
      <c r="D132" s="147" t="s">
        <v>312</v>
      </c>
      <c r="E132" s="147" t="s">
        <v>125</v>
      </c>
      <c r="F132" s="125" t="s">
        <v>469</v>
      </c>
      <c r="G132" s="147" t="s">
        <v>126</v>
      </c>
      <c r="H132" s="147" t="s">
        <v>126</v>
      </c>
      <c r="I132" s="231">
        <f>I134</f>
        <v>0</v>
      </c>
      <c r="J132" s="231">
        <f>J134</f>
        <v>0</v>
      </c>
      <c r="K132" s="231">
        <f>K134</f>
        <v>0</v>
      </c>
    </row>
    <row r="133" spans="1:11" ht="54" hidden="1">
      <c r="A133" s="146" t="s">
        <v>347</v>
      </c>
      <c r="B133" s="125">
        <v>250</v>
      </c>
      <c r="C133" s="147" t="s">
        <v>171</v>
      </c>
      <c r="D133" s="147" t="s">
        <v>312</v>
      </c>
      <c r="E133" s="147" t="s">
        <v>125</v>
      </c>
      <c r="F133" s="125" t="s">
        <v>313</v>
      </c>
      <c r="G133" s="147" t="s">
        <v>126</v>
      </c>
      <c r="H133" s="147"/>
      <c r="I133" s="231">
        <f>I134</f>
        <v>0</v>
      </c>
      <c r="J133" s="231">
        <f>J134</f>
        <v>0</v>
      </c>
      <c r="K133" s="231">
        <f>K134</f>
        <v>0</v>
      </c>
    </row>
    <row r="134" spans="1:11" ht="40.5" hidden="1">
      <c r="A134" s="130" t="s">
        <v>159</v>
      </c>
      <c r="B134" s="125">
        <v>250</v>
      </c>
      <c r="C134" s="147" t="s">
        <v>171</v>
      </c>
      <c r="D134" s="147" t="s">
        <v>312</v>
      </c>
      <c r="E134" s="147" t="s">
        <v>125</v>
      </c>
      <c r="F134" s="125" t="str">
        <f>F132</f>
        <v>91 4 02 90160</v>
      </c>
      <c r="G134" s="145" t="s">
        <v>128</v>
      </c>
      <c r="H134" s="147"/>
      <c r="I134" s="231">
        <f aca="true" t="shared" si="12" ref="I134:K136">I135</f>
        <v>0</v>
      </c>
      <c r="J134" s="231">
        <f t="shared" si="12"/>
        <v>0</v>
      </c>
      <c r="K134" s="231">
        <f t="shared" si="12"/>
        <v>0</v>
      </c>
    </row>
    <row r="135" spans="1:11" ht="27" hidden="1">
      <c r="A135" s="130" t="s">
        <v>256</v>
      </c>
      <c r="B135" s="125">
        <v>250</v>
      </c>
      <c r="C135" s="147" t="s">
        <v>171</v>
      </c>
      <c r="D135" s="147" t="s">
        <v>312</v>
      </c>
      <c r="E135" s="147" t="s">
        <v>125</v>
      </c>
      <c r="F135" s="125" t="str">
        <f>F134</f>
        <v>91 4 02 90160</v>
      </c>
      <c r="G135" s="147" t="s">
        <v>257</v>
      </c>
      <c r="H135" s="147"/>
      <c r="I135" s="231">
        <f t="shared" si="12"/>
        <v>0</v>
      </c>
      <c r="J135" s="231">
        <f t="shared" si="12"/>
        <v>0</v>
      </c>
      <c r="K135" s="231">
        <f t="shared" si="12"/>
        <v>0</v>
      </c>
    </row>
    <row r="136" spans="1:11" ht="36" customHeight="1" hidden="1">
      <c r="A136" s="130" t="s">
        <v>261</v>
      </c>
      <c r="B136" s="127">
        <v>250</v>
      </c>
      <c r="C136" s="145" t="s">
        <v>171</v>
      </c>
      <c r="D136" s="145" t="s">
        <v>312</v>
      </c>
      <c r="E136" s="145" t="s">
        <v>125</v>
      </c>
      <c r="F136" s="127" t="str">
        <f>F135</f>
        <v>91 4 02 90160</v>
      </c>
      <c r="G136" s="147" t="s">
        <v>181</v>
      </c>
      <c r="H136" s="147" t="s">
        <v>126</v>
      </c>
      <c r="I136" s="231">
        <f>I137</f>
        <v>0</v>
      </c>
      <c r="J136" s="231">
        <f t="shared" si="12"/>
        <v>0</v>
      </c>
      <c r="K136" s="231">
        <f t="shared" si="12"/>
        <v>0</v>
      </c>
    </row>
    <row r="137" spans="1:11" ht="13.5" hidden="1">
      <c r="A137" s="132" t="s">
        <v>162</v>
      </c>
      <c r="B137" s="241">
        <v>250</v>
      </c>
      <c r="C137" s="251" t="s">
        <v>171</v>
      </c>
      <c r="D137" s="251" t="s">
        <v>312</v>
      </c>
      <c r="E137" s="251" t="s">
        <v>125</v>
      </c>
      <c r="F137" s="241" t="s">
        <v>313</v>
      </c>
      <c r="G137" s="252" t="s">
        <v>158</v>
      </c>
      <c r="H137" s="147" t="s">
        <v>160</v>
      </c>
      <c r="I137" s="231"/>
      <c r="J137" s="233"/>
      <c r="K137" s="233"/>
    </row>
    <row r="138" spans="1:11" ht="36" customHeight="1" hidden="1">
      <c r="A138" s="146" t="s">
        <v>330</v>
      </c>
      <c r="B138" s="127">
        <v>250</v>
      </c>
      <c r="C138" s="145" t="s">
        <v>171</v>
      </c>
      <c r="D138" s="145" t="s">
        <v>312</v>
      </c>
      <c r="E138" s="145" t="s">
        <v>125</v>
      </c>
      <c r="F138" s="127" t="s">
        <v>331</v>
      </c>
      <c r="G138" s="147" t="s">
        <v>126</v>
      </c>
      <c r="H138" s="147"/>
      <c r="I138" s="231">
        <f aca="true" t="shared" si="13" ref="I138:K141">I139</f>
        <v>0</v>
      </c>
      <c r="J138" s="231">
        <f t="shared" si="13"/>
        <v>0</v>
      </c>
      <c r="K138" s="231">
        <f t="shared" si="13"/>
        <v>0</v>
      </c>
    </row>
    <row r="139" spans="1:11" ht="40.5" hidden="1">
      <c r="A139" s="130" t="s">
        <v>159</v>
      </c>
      <c r="B139" s="127">
        <v>250</v>
      </c>
      <c r="C139" s="145" t="s">
        <v>171</v>
      </c>
      <c r="D139" s="145" t="s">
        <v>312</v>
      </c>
      <c r="E139" s="145" t="s">
        <v>125</v>
      </c>
      <c r="F139" s="127" t="s">
        <v>331</v>
      </c>
      <c r="G139" s="147" t="s">
        <v>128</v>
      </c>
      <c r="H139" s="147"/>
      <c r="I139" s="231">
        <f t="shared" si="13"/>
        <v>0</v>
      </c>
      <c r="J139" s="231">
        <f t="shared" si="13"/>
        <v>0</v>
      </c>
      <c r="K139" s="231">
        <f t="shared" si="13"/>
        <v>0</v>
      </c>
    </row>
    <row r="140" spans="1:11" ht="27" hidden="1">
      <c r="A140" s="130" t="s">
        <v>256</v>
      </c>
      <c r="B140" s="127">
        <v>250</v>
      </c>
      <c r="C140" s="145" t="s">
        <v>171</v>
      </c>
      <c r="D140" s="145" t="s">
        <v>312</v>
      </c>
      <c r="E140" s="145" t="s">
        <v>125</v>
      </c>
      <c r="F140" s="127" t="s">
        <v>331</v>
      </c>
      <c r="G140" s="147" t="s">
        <v>257</v>
      </c>
      <c r="H140" s="147"/>
      <c r="I140" s="231">
        <f t="shared" si="13"/>
        <v>0</v>
      </c>
      <c r="J140" s="231">
        <f t="shared" si="13"/>
        <v>0</v>
      </c>
      <c r="K140" s="231">
        <f t="shared" si="13"/>
        <v>0</v>
      </c>
    </row>
    <row r="141" spans="1:11" ht="40.5" hidden="1">
      <c r="A141" s="130" t="s">
        <v>261</v>
      </c>
      <c r="B141" s="127">
        <v>250</v>
      </c>
      <c r="C141" s="145" t="s">
        <v>171</v>
      </c>
      <c r="D141" s="145" t="s">
        <v>312</v>
      </c>
      <c r="E141" s="145" t="s">
        <v>125</v>
      </c>
      <c r="F141" s="127" t="s">
        <v>331</v>
      </c>
      <c r="G141" s="147" t="s">
        <v>181</v>
      </c>
      <c r="H141" s="147"/>
      <c r="I141" s="231">
        <f t="shared" si="13"/>
        <v>0</v>
      </c>
      <c r="J141" s="231">
        <v>0</v>
      </c>
      <c r="K141" s="231">
        <v>0</v>
      </c>
    </row>
    <row r="142" spans="1:11" ht="13.5" hidden="1">
      <c r="A142" s="132" t="s">
        <v>162</v>
      </c>
      <c r="B142" s="127">
        <v>250</v>
      </c>
      <c r="C142" s="145" t="s">
        <v>171</v>
      </c>
      <c r="D142" s="145" t="s">
        <v>312</v>
      </c>
      <c r="E142" s="145" t="s">
        <v>125</v>
      </c>
      <c r="F142" s="127" t="s">
        <v>331</v>
      </c>
      <c r="G142" s="147" t="s">
        <v>181</v>
      </c>
      <c r="H142" s="147"/>
      <c r="I142" s="231">
        <v>0</v>
      </c>
      <c r="J142" s="233">
        <v>0</v>
      </c>
      <c r="K142" s="233">
        <v>0</v>
      </c>
    </row>
    <row r="143" spans="1:14" ht="13.5">
      <c r="A143" s="155" t="s">
        <v>76</v>
      </c>
      <c r="B143" s="156">
        <v>250</v>
      </c>
      <c r="C143" s="212" t="s">
        <v>177</v>
      </c>
      <c r="D143" s="212" t="s">
        <v>124</v>
      </c>
      <c r="E143" s="212" t="s">
        <v>125</v>
      </c>
      <c r="F143" s="156"/>
      <c r="G143" s="157"/>
      <c r="H143" s="157"/>
      <c r="I143" s="234">
        <f>I165</f>
        <v>7660000</v>
      </c>
      <c r="J143" s="234">
        <f>J146+J165</f>
        <v>0</v>
      </c>
      <c r="K143" s="234">
        <f>K146+K165</f>
        <v>0</v>
      </c>
      <c r="M143" s="40"/>
      <c r="N143" s="40"/>
    </row>
    <row r="144" spans="1:14" ht="27" hidden="1">
      <c r="A144" s="155" t="s">
        <v>449</v>
      </c>
      <c r="B144" s="156"/>
      <c r="C144" s="212"/>
      <c r="D144" s="212"/>
      <c r="E144" s="212"/>
      <c r="F144" s="156" t="s">
        <v>437</v>
      </c>
      <c r="G144" s="157"/>
      <c r="H144" s="157"/>
      <c r="I144" s="234"/>
      <c r="J144" s="234"/>
      <c r="K144" s="234"/>
      <c r="M144" s="40"/>
      <c r="N144" s="40"/>
    </row>
    <row r="145" spans="1:14" ht="13.5" hidden="1">
      <c r="A145" s="155"/>
      <c r="B145" s="156"/>
      <c r="C145" s="212"/>
      <c r="D145" s="212"/>
      <c r="E145" s="212"/>
      <c r="F145" s="156" t="s">
        <v>450</v>
      </c>
      <c r="G145" s="157"/>
      <c r="H145" s="157"/>
      <c r="I145" s="234"/>
      <c r="J145" s="234"/>
      <c r="K145" s="234"/>
      <c r="M145" s="40"/>
      <c r="N145" s="40"/>
    </row>
    <row r="146" spans="1:11" ht="40.5" hidden="1">
      <c r="A146" s="124" t="s">
        <v>480</v>
      </c>
      <c r="B146" s="127">
        <v>250</v>
      </c>
      <c r="C146" s="145" t="s">
        <v>177</v>
      </c>
      <c r="D146" s="145" t="s">
        <v>147</v>
      </c>
      <c r="E146" s="145"/>
      <c r="F146" s="127" t="s">
        <v>470</v>
      </c>
      <c r="G146" s="148" t="s">
        <v>126</v>
      </c>
      <c r="H146" s="148"/>
      <c r="I146" s="232">
        <f aca="true" t="shared" si="14" ref="I146:K148">I147</f>
        <v>0</v>
      </c>
      <c r="J146" s="232">
        <f t="shared" si="14"/>
        <v>0</v>
      </c>
      <c r="K146" s="232">
        <f t="shared" si="14"/>
        <v>0</v>
      </c>
    </row>
    <row r="147" spans="1:11" ht="40.5" hidden="1">
      <c r="A147" s="130" t="s">
        <v>159</v>
      </c>
      <c r="B147" s="127">
        <v>250</v>
      </c>
      <c r="C147" s="145" t="s">
        <v>177</v>
      </c>
      <c r="D147" s="145" t="s">
        <v>147</v>
      </c>
      <c r="E147" s="145"/>
      <c r="F147" s="127" t="str">
        <f>F146</f>
        <v>91 5 01 90170</v>
      </c>
      <c r="G147" s="148" t="s">
        <v>128</v>
      </c>
      <c r="H147" s="144"/>
      <c r="I147" s="231">
        <f t="shared" si="14"/>
        <v>0</v>
      </c>
      <c r="J147" s="231">
        <f t="shared" si="14"/>
        <v>0</v>
      </c>
      <c r="K147" s="231">
        <f t="shared" si="14"/>
        <v>0</v>
      </c>
    </row>
    <row r="148" spans="1:11" ht="27" hidden="1">
      <c r="A148" s="130" t="s">
        <v>256</v>
      </c>
      <c r="B148" s="127">
        <v>250</v>
      </c>
      <c r="C148" s="145" t="s">
        <v>177</v>
      </c>
      <c r="D148" s="145" t="s">
        <v>147</v>
      </c>
      <c r="E148" s="145"/>
      <c r="F148" s="127" t="str">
        <f>F147</f>
        <v>91 5 01 90170</v>
      </c>
      <c r="G148" s="144" t="s">
        <v>257</v>
      </c>
      <c r="H148" s="144"/>
      <c r="I148" s="231">
        <f t="shared" si="14"/>
        <v>0</v>
      </c>
      <c r="J148" s="231">
        <f t="shared" si="14"/>
        <v>0</v>
      </c>
      <c r="K148" s="231">
        <f t="shared" si="14"/>
        <v>0</v>
      </c>
    </row>
    <row r="149" spans="1:11" ht="36" customHeight="1" hidden="1">
      <c r="A149" s="130" t="s">
        <v>161</v>
      </c>
      <c r="B149" s="127">
        <v>250</v>
      </c>
      <c r="C149" s="145" t="s">
        <v>177</v>
      </c>
      <c r="D149" s="145" t="s">
        <v>147</v>
      </c>
      <c r="E149" s="145"/>
      <c r="F149" s="127" t="str">
        <f>F148</f>
        <v>91 5 01 90170</v>
      </c>
      <c r="G149" s="144" t="s">
        <v>181</v>
      </c>
      <c r="H149" s="144"/>
      <c r="I149" s="231">
        <f>I150+I151</f>
        <v>0</v>
      </c>
      <c r="J149" s="231">
        <f>J150+J151</f>
        <v>0</v>
      </c>
      <c r="K149" s="231">
        <f>K150+K151</f>
        <v>0</v>
      </c>
    </row>
    <row r="150" spans="1:11" ht="13.5" hidden="1">
      <c r="A150" s="213" t="s">
        <v>357</v>
      </c>
      <c r="B150" s="241">
        <v>250</v>
      </c>
      <c r="C150" s="251" t="s">
        <v>177</v>
      </c>
      <c r="D150" s="251" t="s">
        <v>147</v>
      </c>
      <c r="E150" s="251"/>
      <c r="F150" s="241" t="s">
        <v>329</v>
      </c>
      <c r="G150" s="250" t="s">
        <v>158</v>
      </c>
      <c r="H150" s="144"/>
      <c r="I150" s="231">
        <v>0</v>
      </c>
      <c r="J150" s="231"/>
      <c r="K150" s="231"/>
    </row>
    <row r="151" spans="1:11" ht="13.5" hidden="1">
      <c r="A151" s="213" t="s">
        <v>364</v>
      </c>
      <c r="B151" s="241">
        <v>250</v>
      </c>
      <c r="C151" s="251" t="s">
        <v>177</v>
      </c>
      <c r="D151" s="251" t="s">
        <v>147</v>
      </c>
      <c r="E151" s="251"/>
      <c r="F151" s="241" t="s">
        <v>329</v>
      </c>
      <c r="G151" s="250" t="s">
        <v>160</v>
      </c>
      <c r="H151" s="144"/>
      <c r="I151" s="231"/>
      <c r="J151" s="231"/>
      <c r="K151" s="231"/>
    </row>
    <row r="152" spans="1:11" ht="40.5" hidden="1">
      <c r="A152" s="124" t="s">
        <v>350</v>
      </c>
      <c r="B152" s="127">
        <v>250</v>
      </c>
      <c r="C152" s="127" t="s">
        <v>74</v>
      </c>
      <c r="D152" s="133" t="s">
        <v>147</v>
      </c>
      <c r="E152" s="127" t="s">
        <v>137</v>
      </c>
      <c r="F152" s="127" t="s">
        <v>481</v>
      </c>
      <c r="G152" s="133" t="s">
        <v>126</v>
      </c>
      <c r="H152" s="144"/>
      <c r="I152" s="231">
        <f aca="true" t="shared" si="15" ref="I152:K154">I153</f>
        <v>0</v>
      </c>
      <c r="J152" s="231">
        <f t="shared" si="15"/>
        <v>0</v>
      </c>
      <c r="K152" s="231">
        <f t="shared" si="15"/>
        <v>0</v>
      </c>
    </row>
    <row r="153" spans="1:11" ht="40.5" hidden="1">
      <c r="A153" s="130" t="s">
        <v>159</v>
      </c>
      <c r="B153" s="127">
        <v>250</v>
      </c>
      <c r="C153" s="125" t="s">
        <v>74</v>
      </c>
      <c r="D153" s="131" t="s">
        <v>147</v>
      </c>
      <c r="E153" s="125" t="s">
        <v>137</v>
      </c>
      <c r="F153" s="125" t="str">
        <f>F152</f>
        <v>91 5 02 S2370</v>
      </c>
      <c r="G153" s="127">
        <v>200</v>
      </c>
      <c r="H153" s="144"/>
      <c r="I153" s="231">
        <f t="shared" si="15"/>
        <v>0</v>
      </c>
      <c r="J153" s="231">
        <f t="shared" si="15"/>
        <v>0</v>
      </c>
      <c r="K153" s="231">
        <f t="shared" si="15"/>
        <v>0</v>
      </c>
    </row>
    <row r="154" spans="1:11" ht="27" hidden="1">
      <c r="A154" s="130" t="s">
        <v>256</v>
      </c>
      <c r="B154" s="127">
        <v>250</v>
      </c>
      <c r="C154" s="125" t="s">
        <v>74</v>
      </c>
      <c r="D154" s="131" t="s">
        <v>147</v>
      </c>
      <c r="E154" s="125" t="s">
        <v>137</v>
      </c>
      <c r="F154" s="125" t="str">
        <f>F153</f>
        <v>91 5 02 S2370</v>
      </c>
      <c r="G154" s="125">
        <v>240</v>
      </c>
      <c r="H154" s="144"/>
      <c r="I154" s="231">
        <f t="shared" si="15"/>
        <v>0</v>
      </c>
      <c r="J154" s="231">
        <f t="shared" si="15"/>
        <v>0</v>
      </c>
      <c r="K154" s="231">
        <f t="shared" si="15"/>
        <v>0</v>
      </c>
    </row>
    <row r="155" spans="1:11" ht="40.5" hidden="1">
      <c r="A155" s="130" t="s">
        <v>161</v>
      </c>
      <c r="B155" s="127">
        <v>250</v>
      </c>
      <c r="C155" s="125" t="s">
        <v>74</v>
      </c>
      <c r="D155" s="131" t="s">
        <v>147</v>
      </c>
      <c r="E155" s="125" t="s">
        <v>137</v>
      </c>
      <c r="F155" s="125" t="str">
        <f>F154</f>
        <v>91 5 02 S2370</v>
      </c>
      <c r="G155" s="125">
        <v>244</v>
      </c>
      <c r="H155" s="144"/>
      <c r="I155" s="231">
        <v>0</v>
      </c>
      <c r="J155" s="231">
        <v>0</v>
      </c>
      <c r="K155" s="231">
        <v>0</v>
      </c>
    </row>
    <row r="156" spans="1:11" ht="27" hidden="1">
      <c r="A156" s="132" t="s">
        <v>136</v>
      </c>
      <c r="B156" s="241">
        <v>250</v>
      </c>
      <c r="C156" s="242" t="s">
        <v>74</v>
      </c>
      <c r="D156" s="246" t="s">
        <v>147</v>
      </c>
      <c r="E156" s="242" t="s">
        <v>137</v>
      </c>
      <c r="F156" s="242" t="s">
        <v>481</v>
      </c>
      <c r="G156" s="242">
        <v>310</v>
      </c>
      <c r="H156" s="144"/>
      <c r="I156" s="231">
        <v>0</v>
      </c>
      <c r="J156" s="231"/>
      <c r="K156" s="231"/>
    </row>
    <row r="157" spans="1:11" ht="13.5" hidden="1">
      <c r="A157" s="132" t="s">
        <v>162</v>
      </c>
      <c r="B157" s="241">
        <v>250</v>
      </c>
      <c r="C157" s="242" t="s">
        <v>74</v>
      </c>
      <c r="D157" s="246" t="s">
        <v>147</v>
      </c>
      <c r="E157" s="242" t="s">
        <v>137</v>
      </c>
      <c r="F157" s="242" t="str">
        <f>F155</f>
        <v>91 5 02 S2370</v>
      </c>
      <c r="G157" s="242">
        <v>226</v>
      </c>
      <c r="H157" s="144"/>
      <c r="I157" s="231">
        <v>0</v>
      </c>
      <c r="J157" s="231"/>
      <c r="K157" s="231"/>
    </row>
    <row r="158" spans="1:11" ht="27" hidden="1">
      <c r="A158" s="132" t="s">
        <v>136</v>
      </c>
      <c r="B158" s="241">
        <v>250</v>
      </c>
      <c r="C158" s="242" t="s">
        <v>74</v>
      </c>
      <c r="D158" s="246" t="s">
        <v>147</v>
      </c>
      <c r="E158" s="242" t="s">
        <v>137</v>
      </c>
      <c r="F158" s="242" t="str">
        <f aca="true" t="shared" si="16" ref="F158:F164">F157</f>
        <v>91 5 02 S2370</v>
      </c>
      <c r="G158" s="242">
        <v>340</v>
      </c>
      <c r="H158" s="144"/>
      <c r="I158" s="231">
        <v>0</v>
      </c>
      <c r="J158" s="231"/>
      <c r="K158" s="231"/>
    </row>
    <row r="159" spans="1:11" ht="54" hidden="1">
      <c r="A159" s="124" t="s">
        <v>351</v>
      </c>
      <c r="B159" s="127">
        <v>250</v>
      </c>
      <c r="C159" s="125" t="s">
        <v>74</v>
      </c>
      <c r="D159" s="131" t="s">
        <v>147</v>
      </c>
      <c r="E159" s="125" t="s">
        <v>137</v>
      </c>
      <c r="F159" s="125" t="str">
        <f t="shared" si="16"/>
        <v>91 5 02 S2370</v>
      </c>
      <c r="G159" s="133" t="s">
        <v>126</v>
      </c>
      <c r="H159" s="144"/>
      <c r="I159" s="231">
        <f aca="true" t="shared" si="17" ref="I159:K161">I160</f>
        <v>0</v>
      </c>
      <c r="J159" s="231">
        <f t="shared" si="17"/>
        <v>0</v>
      </c>
      <c r="K159" s="231">
        <f t="shared" si="17"/>
        <v>0</v>
      </c>
    </row>
    <row r="160" spans="1:11" ht="40.5" hidden="1">
      <c r="A160" s="130" t="s">
        <v>159</v>
      </c>
      <c r="B160" s="127">
        <v>250</v>
      </c>
      <c r="C160" s="125" t="s">
        <v>74</v>
      </c>
      <c r="D160" s="131" t="s">
        <v>147</v>
      </c>
      <c r="E160" s="125" t="s">
        <v>137</v>
      </c>
      <c r="F160" s="125" t="str">
        <f t="shared" si="16"/>
        <v>91 5 02 S2370</v>
      </c>
      <c r="G160" s="133" t="s">
        <v>128</v>
      </c>
      <c r="H160" s="144"/>
      <c r="I160" s="231">
        <f t="shared" si="17"/>
        <v>0</v>
      </c>
      <c r="J160" s="231">
        <f t="shared" si="17"/>
        <v>0</v>
      </c>
      <c r="K160" s="231">
        <f t="shared" si="17"/>
        <v>0</v>
      </c>
    </row>
    <row r="161" spans="1:11" ht="27" hidden="1">
      <c r="A161" s="130" t="s">
        <v>256</v>
      </c>
      <c r="B161" s="127">
        <v>250</v>
      </c>
      <c r="C161" s="125" t="s">
        <v>74</v>
      </c>
      <c r="D161" s="131" t="s">
        <v>147</v>
      </c>
      <c r="E161" s="125" t="s">
        <v>137</v>
      </c>
      <c r="F161" s="125" t="str">
        <f t="shared" si="16"/>
        <v>91 5 02 S2370</v>
      </c>
      <c r="G161" s="131" t="s">
        <v>257</v>
      </c>
      <c r="H161" s="144"/>
      <c r="I161" s="231">
        <f t="shared" si="17"/>
        <v>0</v>
      </c>
      <c r="J161" s="231">
        <f t="shared" si="17"/>
        <v>0</v>
      </c>
      <c r="K161" s="231">
        <f t="shared" si="17"/>
        <v>0</v>
      </c>
    </row>
    <row r="162" spans="1:11" ht="40.5" hidden="1">
      <c r="A162" s="130" t="s">
        <v>161</v>
      </c>
      <c r="B162" s="127">
        <v>250</v>
      </c>
      <c r="C162" s="125" t="s">
        <v>74</v>
      </c>
      <c r="D162" s="131" t="s">
        <v>147</v>
      </c>
      <c r="E162" s="125" t="s">
        <v>137</v>
      </c>
      <c r="F162" s="125" t="str">
        <f t="shared" si="16"/>
        <v>91 5 02 S2370</v>
      </c>
      <c r="G162" s="131" t="s">
        <v>181</v>
      </c>
      <c r="H162" s="144"/>
      <c r="I162" s="231">
        <v>0</v>
      </c>
      <c r="J162" s="231">
        <f>SUM(J163:J164)</f>
        <v>0</v>
      </c>
      <c r="K162" s="231">
        <f>SUM(K163:K164)</f>
        <v>0</v>
      </c>
    </row>
    <row r="163" spans="1:11" ht="13.5" hidden="1">
      <c r="A163" s="132" t="s">
        <v>162</v>
      </c>
      <c r="B163" s="241">
        <v>250</v>
      </c>
      <c r="C163" s="242" t="s">
        <v>74</v>
      </c>
      <c r="D163" s="246" t="s">
        <v>147</v>
      </c>
      <c r="E163" s="242" t="s">
        <v>137</v>
      </c>
      <c r="F163" s="242" t="str">
        <f t="shared" si="16"/>
        <v>91 5 02 S2370</v>
      </c>
      <c r="G163" s="246" t="s">
        <v>158</v>
      </c>
      <c r="H163" s="144"/>
      <c r="I163" s="231">
        <v>0</v>
      </c>
      <c r="J163" s="231">
        <v>0</v>
      </c>
      <c r="K163" s="231">
        <v>0</v>
      </c>
    </row>
    <row r="164" spans="1:11" ht="27" hidden="1">
      <c r="A164" s="132" t="s">
        <v>136</v>
      </c>
      <c r="B164" s="241">
        <v>250</v>
      </c>
      <c r="C164" s="242" t="s">
        <v>74</v>
      </c>
      <c r="D164" s="246" t="s">
        <v>147</v>
      </c>
      <c r="E164" s="242" t="s">
        <v>137</v>
      </c>
      <c r="F164" s="242" t="str">
        <f t="shared" si="16"/>
        <v>91 5 02 S2370</v>
      </c>
      <c r="G164" s="246" t="s">
        <v>160</v>
      </c>
      <c r="H164" s="144"/>
      <c r="I164" s="231">
        <v>0</v>
      </c>
      <c r="J164" s="231">
        <v>0</v>
      </c>
      <c r="K164" s="231">
        <v>0</v>
      </c>
    </row>
    <row r="165" spans="1:14" ht="13.5">
      <c r="A165" s="155" t="s">
        <v>243</v>
      </c>
      <c r="B165" s="156">
        <v>250</v>
      </c>
      <c r="C165" s="156" t="s">
        <v>74</v>
      </c>
      <c r="D165" s="156" t="s">
        <v>43</v>
      </c>
      <c r="E165" s="156" t="s">
        <v>3</v>
      </c>
      <c r="F165" s="156" t="s">
        <v>437</v>
      </c>
      <c r="G165" s="156"/>
      <c r="H165" s="157" t="s">
        <v>126</v>
      </c>
      <c r="I165" s="234">
        <f>I181+I173</f>
        <v>7660000</v>
      </c>
      <c r="J165" s="234">
        <f>J167+J172+J189+J198+J205+J211+J217+J224</f>
        <v>0</v>
      </c>
      <c r="K165" s="234">
        <f>K167+K172+K189+K198+K205+K211+K217+K224</f>
        <v>0</v>
      </c>
      <c r="L165" s="181"/>
      <c r="N165" s="40"/>
    </row>
    <row r="166" spans="1:14" ht="40.5" hidden="1">
      <c r="A166" s="155" t="s">
        <v>240</v>
      </c>
      <c r="B166" s="156"/>
      <c r="C166" s="156"/>
      <c r="D166" s="156"/>
      <c r="E166" s="156"/>
      <c r="F166" s="156" t="s">
        <v>451</v>
      </c>
      <c r="G166" s="156"/>
      <c r="H166" s="157"/>
      <c r="I166" s="234">
        <f>I167</f>
        <v>0</v>
      </c>
      <c r="J166" s="234">
        <f>J167</f>
        <v>0</v>
      </c>
      <c r="K166" s="234">
        <f>K167</f>
        <v>0</v>
      </c>
      <c r="L166" s="181"/>
      <c r="N166" s="40"/>
    </row>
    <row r="167" spans="1:14" ht="27" hidden="1">
      <c r="A167" s="155" t="s">
        <v>452</v>
      </c>
      <c r="B167" s="127">
        <v>250</v>
      </c>
      <c r="C167" s="127" t="s">
        <v>74</v>
      </c>
      <c r="D167" s="127" t="s">
        <v>43</v>
      </c>
      <c r="E167" s="127" t="s">
        <v>135</v>
      </c>
      <c r="F167" s="127" t="s">
        <v>471</v>
      </c>
      <c r="G167" s="127"/>
      <c r="H167" s="148" t="s">
        <v>126</v>
      </c>
      <c r="I167" s="232">
        <f>SUM(I170)</f>
        <v>0</v>
      </c>
      <c r="J167" s="232">
        <f>SUM(J170)</f>
        <v>0</v>
      </c>
      <c r="K167" s="232">
        <f>SUM(K170)</f>
        <v>0</v>
      </c>
      <c r="N167" s="40"/>
    </row>
    <row r="168" spans="1:13" ht="40.5" hidden="1">
      <c r="A168" s="130" t="s">
        <v>159</v>
      </c>
      <c r="B168" s="127">
        <v>250</v>
      </c>
      <c r="C168" s="125" t="s">
        <v>74</v>
      </c>
      <c r="D168" s="125" t="s">
        <v>43</v>
      </c>
      <c r="E168" s="125" t="s">
        <v>135</v>
      </c>
      <c r="F168" s="125" t="str">
        <f>F167</f>
        <v>91 5 02 90180</v>
      </c>
      <c r="G168" s="127">
        <v>200</v>
      </c>
      <c r="H168" s="148"/>
      <c r="I168" s="231">
        <f aca="true" t="shared" si="18" ref="I168:K169">I169</f>
        <v>0</v>
      </c>
      <c r="J168" s="231">
        <f t="shared" si="18"/>
        <v>0</v>
      </c>
      <c r="K168" s="231">
        <f t="shared" si="18"/>
        <v>0</v>
      </c>
      <c r="M168" s="40"/>
    </row>
    <row r="169" spans="1:11" ht="27" hidden="1">
      <c r="A169" s="130" t="s">
        <v>256</v>
      </c>
      <c r="B169" s="127">
        <v>250</v>
      </c>
      <c r="C169" s="125" t="s">
        <v>74</v>
      </c>
      <c r="D169" s="125" t="s">
        <v>43</v>
      </c>
      <c r="E169" s="125" t="s">
        <v>135</v>
      </c>
      <c r="F169" s="125" t="str">
        <f>F168</f>
        <v>91 5 02 90180</v>
      </c>
      <c r="G169" s="125">
        <v>240</v>
      </c>
      <c r="H169" s="148"/>
      <c r="I169" s="231">
        <f t="shared" si="18"/>
        <v>0</v>
      </c>
      <c r="J169" s="231">
        <f t="shared" si="18"/>
        <v>0</v>
      </c>
      <c r="K169" s="231">
        <f t="shared" si="18"/>
        <v>0</v>
      </c>
    </row>
    <row r="170" spans="1:11" ht="36" customHeight="1" hidden="1">
      <c r="A170" s="130" t="s">
        <v>161</v>
      </c>
      <c r="B170" s="127">
        <v>250</v>
      </c>
      <c r="C170" s="125" t="s">
        <v>74</v>
      </c>
      <c r="D170" s="125" t="s">
        <v>43</v>
      </c>
      <c r="E170" s="125" t="s">
        <v>135</v>
      </c>
      <c r="F170" s="125" t="str">
        <f>F169</f>
        <v>91 5 02 90180</v>
      </c>
      <c r="G170" s="125">
        <v>244</v>
      </c>
      <c r="H170" s="148" t="s">
        <v>126</v>
      </c>
      <c r="I170" s="231">
        <f>I171</f>
        <v>0</v>
      </c>
      <c r="J170" s="231">
        <v>0</v>
      </c>
      <c r="K170" s="231">
        <v>0</v>
      </c>
    </row>
    <row r="171" spans="1:11" ht="36" customHeight="1" hidden="1">
      <c r="A171" s="132" t="s">
        <v>136</v>
      </c>
      <c r="B171" s="127">
        <v>250</v>
      </c>
      <c r="C171" s="125" t="s">
        <v>74</v>
      </c>
      <c r="D171" s="125" t="s">
        <v>43</v>
      </c>
      <c r="E171" s="125" t="s">
        <v>135</v>
      </c>
      <c r="F171" s="125" t="s">
        <v>363</v>
      </c>
      <c r="G171" s="125">
        <v>340</v>
      </c>
      <c r="H171" s="125">
        <v>340</v>
      </c>
      <c r="I171" s="231">
        <v>0</v>
      </c>
      <c r="J171" s="233"/>
      <c r="K171" s="233"/>
    </row>
    <row r="172" spans="1:11" ht="13.5" hidden="1">
      <c r="A172" s="124" t="s">
        <v>242</v>
      </c>
      <c r="B172" s="127">
        <v>250</v>
      </c>
      <c r="C172" s="133" t="s">
        <v>177</v>
      </c>
      <c r="D172" s="133" t="s">
        <v>178</v>
      </c>
      <c r="E172" s="133" t="s">
        <v>234</v>
      </c>
      <c r="F172" s="127" t="s">
        <v>438</v>
      </c>
      <c r="G172" s="148"/>
      <c r="H172" s="148" t="s">
        <v>126</v>
      </c>
      <c r="I172" s="232">
        <v>0</v>
      </c>
      <c r="J172" s="232">
        <f>J174</f>
        <v>0</v>
      </c>
      <c r="K172" s="232">
        <f>K174</f>
        <v>0</v>
      </c>
    </row>
    <row r="173" spans="1:11" ht="54">
      <c r="A173" s="155" t="s">
        <v>515</v>
      </c>
      <c r="B173" s="127">
        <v>250</v>
      </c>
      <c r="C173" s="133" t="s">
        <v>177</v>
      </c>
      <c r="D173" s="133" t="s">
        <v>178</v>
      </c>
      <c r="E173" s="133"/>
      <c r="F173" s="127" t="s">
        <v>516</v>
      </c>
      <c r="G173" s="148"/>
      <c r="H173" s="148"/>
      <c r="I173" s="232">
        <f>I174</f>
        <v>7200000</v>
      </c>
      <c r="J173" s="232">
        <v>0</v>
      </c>
      <c r="K173" s="232">
        <v>0</v>
      </c>
    </row>
    <row r="174" spans="1:11" ht="40.5">
      <c r="A174" s="130" t="s">
        <v>159</v>
      </c>
      <c r="B174" s="127">
        <v>250</v>
      </c>
      <c r="C174" s="131" t="s">
        <v>177</v>
      </c>
      <c r="D174" s="131" t="s">
        <v>178</v>
      </c>
      <c r="E174" s="131" t="s">
        <v>234</v>
      </c>
      <c r="F174" s="125" t="s">
        <v>516</v>
      </c>
      <c r="G174" s="148" t="s">
        <v>128</v>
      </c>
      <c r="H174" s="148"/>
      <c r="I174" s="231">
        <f aca="true" t="shared" si="19" ref="I174:K175">I175</f>
        <v>7200000</v>
      </c>
      <c r="J174" s="231">
        <f t="shared" si="19"/>
        <v>0</v>
      </c>
      <c r="K174" s="231">
        <f t="shared" si="19"/>
        <v>0</v>
      </c>
    </row>
    <row r="175" spans="1:11" ht="27">
      <c r="A175" s="130" t="s">
        <v>256</v>
      </c>
      <c r="B175" s="127">
        <v>250</v>
      </c>
      <c r="C175" s="131" t="s">
        <v>177</v>
      </c>
      <c r="D175" s="131" t="s">
        <v>178</v>
      </c>
      <c r="E175" s="131" t="s">
        <v>234</v>
      </c>
      <c r="F175" s="125" t="str">
        <f>F174</f>
        <v>91 Л 02 S2870</v>
      </c>
      <c r="G175" s="144" t="s">
        <v>257</v>
      </c>
      <c r="H175" s="148"/>
      <c r="I175" s="231">
        <f t="shared" si="19"/>
        <v>7200000</v>
      </c>
      <c r="J175" s="231">
        <f t="shared" si="19"/>
        <v>0</v>
      </c>
      <c r="K175" s="231">
        <f t="shared" si="19"/>
        <v>0</v>
      </c>
    </row>
    <row r="176" spans="1:11" ht="40.5">
      <c r="A176" s="130" t="s">
        <v>161</v>
      </c>
      <c r="B176" s="127">
        <v>250</v>
      </c>
      <c r="C176" s="131" t="s">
        <v>177</v>
      </c>
      <c r="D176" s="131" t="s">
        <v>178</v>
      </c>
      <c r="E176" s="131" t="s">
        <v>234</v>
      </c>
      <c r="F176" s="125" t="str">
        <f>F175</f>
        <v>91 Л 02 S2870</v>
      </c>
      <c r="G176" s="125">
        <v>244</v>
      </c>
      <c r="H176" s="148" t="s">
        <v>126</v>
      </c>
      <c r="I176" s="231">
        <f>I177+I178+I179+I180</f>
        <v>7200000</v>
      </c>
      <c r="J176" s="231">
        <f>J177+J178+J179+J180</f>
        <v>0</v>
      </c>
      <c r="K176" s="231">
        <f>K177+K178+K179+K180</f>
        <v>0</v>
      </c>
    </row>
    <row r="177" spans="1:11" ht="27" hidden="1">
      <c r="A177" s="135" t="s">
        <v>108</v>
      </c>
      <c r="B177" s="241">
        <v>250</v>
      </c>
      <c r="C177" s="246" t="s">
        <v>177</v>
      </c>
      <c r="D177" s="246" t="s">
        <v>178</v>
      </c>
      <c r="E177" s="246" t="s">
        <v>234</v>
      </c>
      <c r="F177" s="242" t="s">
        <v>516</v>
      </c>
      <c r="G177" s="242">
        <v>224</v>
      </c>
      <c r="H177" s="148"/>
      <c r="I177" s="231">
        <v>0</v>
      </c>
      <c r="J177" s="231">
        <v>0</v>
      </c>
      <c r="K177" s="231">
        <v>0</v>
      </c>
    </row>
    <row r="178" spans="1:11" ht="13.5" hidden="1">
      <c r="A178" s="132" t="s">
        <v>162</v>
      </c>
      <c r="B178" s="241">
        <v>250</v>
      </c>
      <c r="C178" s="246" t="s">
        <v>177</v>
      </c>
      <c r="D178" s="246" t="s">
        <v>178</v>
      </c>
      <c r="E178" s="246" t="s">
        <v>234</v>
      </c>
      <c r="F178" s="242" t="s">
        <v>516</v>
      </c>
      <c r="G178" s="242">
        <v>226</v>
      </c>
      <c r="H178" s="148"/>
      <c r="I178" s="231">
        <v>7200000</v>
      </c>
      <c r="J178" s="231">
        <v>0</v>
      </c>
      <c r="K178" s="231">
        <v>0</v>
      </c>
    </row>
    <row r="179" spans="1:11" ht="27" hidden="1">
      <c r="A179" s="132" t="s">
        <v>21</v>
      </c>
      <c r="B179" s="241">
        <v>250</v>
      </c>
      <c r="C179" s="246" t="s">
        <v>177</v>
      </c>
      <c r="D179" s="246" t="s">
        <v>178</v>
      </c>
      <c r="E179" s="246" t="s">
        <v>234</v>
      </c>
      <c r="F179" s="242" t="s">
        <v>516</v>
      </c>
      <c r="G179" s="242">
        <v>310</v>
      </c>
      <c r="H179" s="148"/>
      <c r="I179" s="231">
        <v>0</v>
      </c>
      <c r="J179" s="231">
        <v>0</v>
      </c>
      <c r="K179" s="231">
        <v>0</v>
      </c>
    </row>
    <row r="180" spans="1:11" ht="27" hidden="1">
      <c r="A180" s="132" t="s">
        <v>136</v>
      </c>
      <c r="B180" s="241">
        <v>250</v>
      </c>
      <c r="C180" s="246" t="s">
        <v>177</v>
      </c>
      <c r="D180" s="246" t="s">
        <v>178</v>
      </c>
      <c r="E180" s="246" t="s">
        <v>234</v>
      </c>
      <c r="F180" s="242" t="s">
        <v>516</v>
      </c>
      <c r="G180" s="242">
        <v>340</v>
      </c>
      <c r="H180" s="125">
        <v>340</v>
      </c>
      <c r="I180" s="231">
        <v>0</v>
      </c>
      <c r="J180" s="233">
        <v>0</v>
      </c>
      <c r="K180" s="233">
        <v>0</v>
      </c>
    </row>
    <row r="181" spans="1:11" s="340" customFormat="1" ht="94.5">
      <c r="A181" s="341" t="s">
        <v>514</v>
      </c>
      <c r="B181" s="342">
        <v>250</v>
      </c>
      <c r="C181" s="159" t="s">
        <v>177</v>
      </c>
      <c r="D181" s="159" t="s">
        <v>178</v>
      </c>
      <c r="E181" s="159"/>
      <c r="F181" s="342" t="s">
        <v>516</v>
      </c>
      <c r="G181" s="159" t="s">
        <v>126</v>
      </c>
      <c r="H181" s="342"/>
      <c r="I181" s="343">
        <f>I182</f>
        <v>460000</v>
      </c>
      <c r="J181" s="343">
        <f>J182</f>
        <v>0</v>
      </c>
      <c r="K181" s="343">
        <f>K182</f>
        <v>0</v>
      </c>
    </row>
    <row r="182" spans="1:11" ht="40.5">
      <c r="A182" s="130" t="s">
        <v>159</v>
      </c>
      <c r="B182" s="337">
        <v>250</v>
      </c>
      <c r="C182" s="338" t="s">
        <v>177</v>
      </c>
      <c r="D182" s="338" t="s">
        <v>178</v>
      </c>
      <c r="E182" s="338"/>
      <c r="F182" s="339" t="s">
        <v>516</v>
      </c>
      <c r="G182" s="339">
        <v>200</v>
      </c>
      <c r="H182" s="125"/>
      <c r="I182" s="231">
        <f>I183</f>
        <v>460000</v>
      </c>
      <c r="J182" s="233">
        <v>0</v>
      </c>
      <c r="K182" s="233">
        <v>0</v>
      </c>
    </row>
    <row r="183" spans="1:11" ht="27">
      <c r="A183" s="130" t="s">
        <v>256</v>
      </c>
      <c r="B183" s="337">
        <v>250</v>
      </c>
      <c r="C183" s="338" t="s">
        <v>177</v>
      </c>
      <c r="D183" s="338" t="s">
        <v>178</v>
      </c>
      <c r="E183" s="338"/>
      <c r="F183" s="339" t="s">
        <v>520</v>
      </c>
      <c r="G183" s="339">
        <v>240</v>
      </c>
      <c r="H183" s="125"/>
      <c r="I183" s="231">
        <f>I184</f>
        <v>460000</v>
      </c>
      <c r="J183" s="231">
        <f>J184</f>
        <v>0</v>
      </c>
      <c r="K183" s="231">
        <f>K184</f>
        <v>0</v>
      </c>
    </row>
    <row r="184" spans="1:11" ht="40.5">
      <c r="A184" s="130" t="s">
        <v>161</v>
      </c>
      <c r="B184" s="337">
        <v>250</v>
      </c>
      <c r="C184" s="338" t="s">
        <v>177</v>
      </c>
      <c r="D184" s="338" t="s">
        <v>178</v>
      </c>
      <c r="E184" s="338"/>
      <c r="F184" s="339" t="s">
        <v>516</v>
      </c>
      <c r="G184" s="339">
        <v>244</v>
      </c>
      <c r="H184" s="125"/>
      <c r="I184" s="231">
        <f>I185+I186+I187+I188</f>
        <v>460000</v>
      </c>
      <c r="J184" s="233">
        <v>0</v>
      </c>
      <c r="K184" s="233">
        <v>0</v>
      </c>
    </row>
    <row r="185" spans="1:11" ht="27" hidden="1">
      <c r="A185" s="135" t="s">
        <v>108</v>
      </c>
      <c r="B185" s="241">
        <v>250</v>
      </c>
      <c r="C185" s="246" t="s">
        <v>177</v>
      </c>
      <c r="D185" s="246" t="s">
        <v>178</v>
      </c>
      <c r="E185" s="246"/>
      <c r="F185" s="242" t="s">
        <v>513</v>
      </c>
      <c r="G185" s="242">
        <v>244</v>
      </c>
      <c r="H185" s="125"/>
      <c r="I185" s="231"/>
      <c r="J185" s="233"/>
      <c r="K185" s="233"/>
    </row>
    <row r="186" spans="1:11" ht="13.5" hidden="1">
      <c r="A186" s="132" t="s">
        <v>162</v>
      </c>
      <c r="B186" s="241">
        <v>250</v>
      </c>
      <c r="C186" s="246" t="s">
        <v>177</v>
      </c>
      <c r="D186" s="246" t="s">
        <v>178</v>
      </c>
      <c r="E186" s="246"/>
      <c r="F186" s="242" t="s">
        <v>513</v>
      </c>
      <c r="G186" s="242">
        <v>244</v>
      </c>
      <c r="H186" s="125"/>
      <c r="I186" s="231">
        <v>460000</v>
      </c>
      <c r="J186" s="233"/>
      <c r="K186" s="233"/>
    </row>
    <row r="187" spans="1:11" ht="27" hidden="1">
      <c r="A187" s="132" t="s">
        <v>21</v>
      </c>
      <c r="B187" s="241">
        <v>250</v>
      </c>
      <c r="C187" s="246" t="s">
        <v>177</v>
      </c>
      <c r="D187" s="246" t="s">
        <v>178</v>
      </c>
      <c r="E187" s="246"/>
      <c r="F187" s="242" t="s">
        <v>513</v>
      </c>
      <c r="G187" s="242">
        <v>244</v>
      </c>
      <c r="H187" s="125"/>
      <c r="I187" s="231"/>
      <c r="J187" s="233"/>
      <c r="K187" s="233"/>
    </row>
    <row r="188" spans="1:11" ht="27" hidden="1">
      <c r="A188" s="132" t="s">
        <v>136</v>
      </c>
      <c r="B188" s="241">
        <v>250</v>
      </c>
      <c r="C188" s="246" t="s">
        <v>177</v>
      </c>
      <c r="D188" s="246" t="s">
        <v>178</v>
      </c>
      <c r="E188" s="246"/>
      <c r="F188" s="242" t="s">
        <v>513</v>
      </c>
      <c r="G188" s="242">
        <v>244</v>
      </c>
      <c r="H188" s="125"/>
      <c r="I188" s="231"/>
      <c r="J188" s="233"/>
      <c r="K188" s="233"/>
    </row>
    <row r="189" spans="1:11" ht="27" hidden="1">
      <c r="A189" s="124" t="s">
        <v>241</v>
      </c>
      <c r="B189" s="127">
        <v>250</v>
      </c>
      <c r="C189" s="133" t="s">
        <v>177</v>
      </c>
      <c r="D189" s="133" t="s">
        <v>178</v>
      </c>
      <c r="E189" s="133" t="s">
        <v>235</v>
      </c>
      <c r="F189" s="127" t="s">
        <v>473</v>
      </c>
      <c r="G189" s="127"/>
      <c r="H189" s="148" t="s">
        <v>126</v>
      </c>
      <c r="I189" s="232">
        <f>I193</f>
        <v>0</v>
      </c>
      <c r="J189" s="232">
        <f>J193</f>
        <v>0</v>
      </c>
      <c r="K189" s="232">
        <f>K193</f>
        <v>0</v>
      </c>
    </row>
    <row r="190" spans="1:11" ht="27" hidden="1">
      <c r="A190" s="155" t="s">
        <v>452</v>
      </c>
      <c r="B190" s="127"/>
      <c r="C190" s="133"/>
      <c r="D190" s="133"/>
      <c r="E190" s="133"/>
      <c r="F190" s="127" t="s">
        <v>472</v>
      </c>
      <c r="G190" s="127"/>
      <c r="H190" s="148"/>
      <c r="I190" s="232"/>
      <c r="J190" s="232"/>
      <c r="K190" s="232"/>
    </row>
    <row r="191" spans="1:11" ht="40.5" hidden="1">
      <c r="A191" s="130" t="s">
        <v>159</v>
      </c>
      <c r="B191" s="127">
        <v>250</v>
      </c>
      <c r="C191" s="131" t="s">
        <v>177</v>
      </c>
      <c r="D191" s="131" t="s">
        <v>178</v>
      </c>
      <c r="E191" s="131" t="s">
        <v>235</v>
      </c>
      <c r="F191" s="125" t="s">
        <v>472</v>
      </c>
      <c r="G191" s="127">
        <v>200</v>
      </c>
      <c r="H191" s="148"/>
      <c r="I191" s="231">
        <f aca="true" t="shared" si="20" ref="I191:K192">I192</f>
        <v>0</v>
      </c>
      <c r="J191" s="231">
        <f t="shared" si="20"/>
        <v>0</v>
      </c>
      <c r="K191" s="231">
        <f t="shared" si="20"/>
        <v>0</v>
      </c>
    </row>
    <row r="192" spans="1:11" ht="27" hidden="1">
      <c r="A192" s="130" t="s">
        <v>256</v>
      </c>
      <c r="B192" s="127">
        <v>250</v>
      </c>
      <c r="C192" s="131" t="s">
        <v>177</v>
      </c>
      <c r="D192" s="131" t="s">
        <v>178</v>
      </c>
      <c r="E192" s="131" t="s">
        <v>235</v>
      </c>
      <c r="F192" s="125" t="str">
        <f>F191</f>
        <v>91 5 04 90180</v>
      </c>
      <c r="G192" s="125">
        <v>240</v>
      </c>
      <c r="H192" s="148"/>
      <c r="I192" s="231">
        <f t="shared" si="20"/>
        <v>0</v>
      </c>
      <c r="J192" s="231">
        <f t="shared" si="20"/>
        <v>0</v>
      </c>
      <c r="K192" s="231">
        <f t="shared" si="20"/>
        <v>0</v>
      </c>
    </row>
    <row r="193" spans="1:11" ht="40.5" hidden="1">
      <c r="A193" s="130" t="s">
        <v>161</v>
      </c>
      <c r="B193" s="127">
        <v>250</v>
      </c>
      <c r="C193" s="131" t="s">
        <v>177</v>
      </c>
      <c r="D193" s="131" t="s">
        <v>178</v>
      </c>
      <c r="E193" s="131" t="s">
        <v>235</v>
      </c>
      <c r="F193" s="125" t="str">
        <f>F192</f>
        <v>91 5 04 90180</v>
      </c>
      <c r="G193" s="125">
        <v>244</v>
      </c>
      <c r="H193" s="148" t="s">
        <v>126</v>
      </c>
      <c r="I193" s="231">
        <f>I196+I195+I194</f>
        <v>0</v>
      </c>
      <c r="J193" s="231">
        <f>J194+J195+J196</f>
        <v>0</v>
      </c>
      <c r="K193" s="231">
        <f>K194+K195+K196</f>
        <v>0</v>
      </c>
    </row>
    <row r="194" spans="1:11" ht="13.5" hidden="1">
      <c r="A194" s="132" t="s">
        <v>162</v>
      </c>
      <c r="B194" s="241">
        <v>250</v>
      </c>
      <c r="C194" s="246" t="s">
        <v>177</v>
      </c>
      <c r="D194" s="246" t="s">
        <v>178</v>
      </c>
      <c r="E194" s="246" t="s">
        <v>235</v>
      </c>
      <c r="F194" s="241" t="s">
        <v>272</v>
      </c>
      <c r="G194" s="242">
        <v>226</v>
      </c>
      <c r="H194" s="148"/>
      <c r="I194" s="231">
        <v>0</v>
      </c>
      <c r="J194" s="231">
        <v>0</v>
      </c>
      <c r="K194" s="231">
        <v>0</v>
      </c>
    </row>
    <row r="195" spans="1:11" ht="27" hidden="1">
      <c r="A195" s="132" t="s">
        <v>21</v>
      </c>
      <c r="B195" s="241">
        <v>250</v>
      </c>
      <c r="C195" s="246" t="s">
        <v>177</v>
      </c>
      <c r="D195" s="246" t="s">
        <v>178</v>
      </c>
      <c r="E195" s="246" t="s">
        <v>235</v>
      </c>
      <c r="F195" s="241" t="s">
        <v>272</v>
      </c>
      <c r="G195" s="242">
        <v>310</v>
      </c>
      <c r="H195" s="148"/>
      <c r="I195" s="231">
        <v>0</v>
      </c>
      <c r="J195" s="231">
        <v>0</v>
      </c>
      <c r="K195" s="231">
        <v>0</v>
      </c>
    </row>
    <row r="196" spans="1:11" ht="27" hidden="1">
      <c r="A196" s="132" t="s">
        <v>136</v>
      </c>
      <c r="B196" s="241">
        <v>250</v>
      </c>
      <c r="C196" s="246" t="s">
        <v>177</v>
      </c>
      <c r="D196" s="246" t="s">
        <v>178</v>
      </c>
      <c r="E196" s="246" t="s">
        <v>235</v>
      </c>
      <c r="F196" s="241" t="s">
        <v>272</v>
      </c>
      <c r="G196" s="242">
        <v>340</v>
      </c>
      <c r="H196" s="125">
        <v>340</v>
      </c>
      <c r="I196" s="231">
        <v>0</v>
      </c>
      <c r="J196" s="233">
        <v>0</v>
      </c>
      <c r="K196" s="233">
        <v>0</v>
      </c>
    </row>
    <row r="197" spans="1:11" ht="13.5" hidden="1">
      <c r="A197" s="270"/>
      <c r="B197" s="241"/>
      <c r="C197" s="246"/>
      <c r="D197" s="246"/>
      <c r="E197" s="246"/>
      <c r="F197" s="127" t="s">
        <v>451</v>
      </c>
      <c r="G197" s="242"/>
      <c r="H197" s="125"/>
      <c r="I197" s="231"/>
      <c r="J197" s="233"/>
      <c r="K197" s="233"/>
    </row>
    <row r="198" spans="1:11" ht="40.5" hidden="1">
      <c r="A198" s="124" t="s">
        <v>350</v>
      </c>
      <c r="B198" s="127">
        <v>250</v>
      </c>
      <c r="C198" s="127" t="s">
        <v>74</v>
      </c>
      <c r="D198" s="127" t="s">
        <v>43</v>
      </c>
      <c r="E198" s="127" t="s">
        <v>137</v>
      </c>
      <c r="F198" s="127" t="s">
        <v>484</v>
      </c>
      <c r="G198" s="127"/>
      <c r="H198" s="148" t="s">
        <v>126</v>
      </c>
      <c r="I198" s="232">
        <f>SUM(I201)</f>
        <v>0</v>
      </c>
      <c r="J198" s="232">
        <f>SUM(J201)</f>
        <v>0</v>
      </c>
      <c r="K198" s="232">
        <f>SUM(K201)</f>
        <v>0</v>
      </c>
    </row>
    <row r="199" spans="1:11" ht="40.5" hidden="1">
      <c r="A199" s="130" t="s">
        <v>159</v>
      </c>
      <c r="B199" s="127">
        <v>250</v>
      </c>
      <c r="C199" s="125" t="s">
        <v>74</v>
      </c>
      <c r="D199" s="125" t="s">
        <v>43</v>
      </c>
      <c r="E199" s="125" t="s">
        <v>137</v>
      </c>
      <c r="F199" s="125" t="str">
        <f>F198</f>
        <v>91 5 05 S2370</v>
      </c>
      <c r="G199" s="127">
        <v>200</v>
      </c>
      <c r="H199" s="148"/>
      <c r="I199" s="231">
        <f aca="true" t="shared" si="21" ref="I199:K200">I200</f>
        <v>0</v>
      </c>
      <c r="J199" s="231">
        <f t="shared" si="21"/>
        <v>0</v>
      </c>
      <c r="K199" s="231">
        <f t="shared" si="21"/>
        <v>0</v>
      </c>
    </row>
    <row r="200" spans="1:15" ht="27" hidden="1">
      <c r="A200" s="130" t="s">
        <v>256</v>
      </c>
      <c r="B200" s="127">
        <v>250</v>
      </c>
      <c r="C200" s="125" t="s">
        <v>74</v>
      </c>
      <c r="D200" s="125" t="s">
        <v>43</v>
      </c>
      <c r="E200" s="125" t="s">
        <v>137</v>
      </c>
      <c r="F200" s="125" t="str">
        <f>F199</f>
        <v>91 5 05 S2370</v>
      </c>
      <c r="G200" s="125">
        <v>240</v>
      </c>
      <c r="H200" s="148"/>
      <c r="I200" s="231">
        <f t="shared" si="21"/>
        <v>0</v>
      </c>
      <c r="J200" s="231">
        <f t="shared" si="21"/>
        <v>0</v>
      </c>
      <c r="K200" s="231">
        <f t="shared" si="21"/>
        <v>0</v>
      </c>
      <c r="O200" s="165"/>
    </row>
    <row r="201" spans="1:15" ht="40.5" hidden="1">
      <c r="A201" s="130" t="s">
        <v>161</v>
      </c>
      <c r="B201" s="127">
        <v>250</v>
      </c>
      <c r="C201" s="125" t="s">
        <v>74</v>
      </c>
      <c r="D201" s="125" t="s">
        <v>43</v>
      </c>
      <c r="E201" s="125" t="s">
        <v>137</v>
      </c>
      <c r="F201" s="125" t="str">
        <f>F200</f>
        <v>91 5 05 S2370</v>
      </c>
      <c r="G201" s="125">
        <v>244</v>
      </c>
      <c r="H201" s="148" t="s">
        <v>126</v>
      </c>
      <c r="I201" s="231">
        <f>I203+I204</f>
        <v>0</v>
      </c>
      <c r="J201" s="231">
        <v>0</v>
      </c>
      <c r="K201" s="231">
        <v>0</v>
      </c>
      <c r="M201" s="273"/>
      <c r="O201" s="165"/>
    </row>
    <row r="202" spans="1:11" ht="36" customHeight="1" hidden="1">
      <c r="A202" s="132" t="s">
        <v>136</v>
      </c>
      <c r="B202" s="127">
        <v>250</v>
      </c>
      <c r="C202" s="125" t="s">
        <v>74</v>
      </c>
      <c r="D202" s="125" t="s">
        <v>43</v>
      </c>
      <c r="E202" s="125" t="s">
        <v>137</v>
      </c>
      <c r="F202" s="125"/>
      <c r="G202" s="125">
        <v>244</v>
      </c>
      <c r="H202" s="125"/>
      <c r="I202" s="231">
        <v>0</v>
      </c>
      <c r="J202" s="233"/>
      <c r="K202" s="233"/>
    </row>
    <row r="203" spans="1:11" ht="36" customHeight="1" hidden="1">
      <c r="A203" s="132" t="s">
        <v>162</v>
      </c>
      <c r="B203" s="241">
        <v>250</v>
      </c>
      <c r="C203" s="242" t="s">
        <v>74</v>
      </c>
      <c r="D203" s="242" t="s">
        <v>43</v>
      </c>
      <c r="E203" s="242" t="s">
        <v>137</v>
      </c>
      <c r="F203" s="242" t="str">
        <f>F201</f>
        <v>91 5 05 S2370</v>
      </c>
      <c r="G203" s="242">
        <v>226</v>
      </c>
      <c r="H203" s="125">
        <v>226</v>
      </c>
      <c r="I203" s="231">
        <v>0</v>
      </c>
      <c r="J203" s="233"/>
      <c r="K203" s="233"/>
    </row>
    <row r="204" spans="1:11" ht="36" customHeight="1" hidden="1">
      <c r="A204" s="132" t="s">
        <v>136</v>
      </c>
      <c r="B204" s="241">
        <v>250</v>
      </c>
      <c r="C204" s="242" t="s">
        <v>74</v>
      </c>
      <c r="D204" s="242" t="s">
        <v>43</v>
      </c>
      <c r="E204" s="242" t="s">
        <v>137</v>
      </c>
      <c r="F204" s="242" t="str">
        <f aca="true" t="shared" si="22" ref="F204:F210">F203</f>
        <v>91 5 05 S2370</v>
      </c>
      <c r="G204" s="242">
        <v>340</v>
      </c>
      <c r="H204" s="125">
        <v>340</v>
      </c>
      <c r="I204" s="231">
        <v>0</v>
      </c>
      <c r="J204" s="233"/>
      <c r="K204" s="233"/>
    </row>
    <row r="205" spans="1:11" ht="54" hidden="1">
      <c r="A205" s="124" t="s">
        <v>351</v>
      </c>
      <c r="B205" s="127">
        <v>250</v>
      </c>
      <c r="C205" s="125" t="s">
        <v>74</v>
      </c>
      <c r="D205" s="125" t="s">
        <v>43</v>
      </c>
      <c r="E205" s="125" t="s">
        <v>137</v>
      </c>
      <c r="F205" s="125" t="str">
        <f t="shared" si="22"/>
        <v>91 5 05 S2370</v>
      </c>
      <c r="G205" s="133"/>
      <c r="H205" s="148" t="s">
        <v>126</v>
      </c>
      <c r="I205" s="235">
        <f aca="true" t="shared" si="23" ref="I205:K206">I206</f>
        <v>0</v>
      </c>
      <c r="J205" s="235">
        <f t="shared" si="23"/>
        <v>0</v>
      </c>
      <c r="K205" s="235">
        <f t="shared" si="23"/>
        <v>0</v>
      </c>
    </row>
    <row r="206" spans="1:15" ht="36" customHeight="1" hidden="1">
      <c r="A206" s="130" t="s">
        <v>159</v>
      </c>
      <c r="B206" s="127">
        <v>250</v>
      </c>
      <c r="C206" s="125" t="s">
        <v>74</v>
      </c>
      <c r="D206" s="125" t="s">
        <v>43</v>
      </c>
      <c r="E206" s="125" t="s">
        <v>137</v>
      </c>
      <c r="F206" s="125" t="str">
        <f t="shared" si="22"/>
        <v>91 5 05 S2370</v>
      </c>
      <c r="G206" s="133" t="s">
        <v>128</v>
      </c>
      <c r="H206" s="148" t="s">
        <v>126</v>
      </c>
      <c r="I206" s="236">
        <f t="shared" si="23"/>
        <v>0</v>
      </c>
      <c r="J206" s="236">
        <f t="shared" si="23"/>
        <v>0</v>
      </c>
      <c r="K206" s="236">
        <f t="shared" si="23"/>
        <v>0</v>
      </c>
      <c r="O206" s="165"/>
    </row>
    <row r="207" spans="1:15" ht="27" hidden="1">
      <c r="A207" s="130" t="s">
        <v>256</v>
      </c>
      <c r="B207" s="127">
        <v>250</v>
      </c>
      <c r="C207" s="125" t="s">
        <v>74</v>
      </c>
      <c r="D207" s="125" t="s">
        <v>43</v>
      </c>
      <c r="E207" s="125" t="s">
        <v>137</v>
      </c>
      <c r="F207" s="125" t="str">
        <f t="shared" si="22"/>
        <v>91 5 05 S2370</v>
      </c>
      <c r="G207" s="131" t="s">
        <v>257</v>
      </c>
      <c r="H207" s="148" t="s">
        <v>126</v>
      </c>
      <c r="I207" s="236">
        <f>I208</f>
        <v>0</v>
      </c>
      <c r="J207" s="236">
        <f>J208</f>
        <v>0</v>
      </c>
      <c r="K207" s="236">
        <f>K208</f>
        <v>0</v>
      </c>
      <c r="O207" s="165"/>
    </row>
    <row r="208" spans="1:11" ht="36" customHeight="1" hidden="1">
      <c r="A208" s="130" t="s">
        <v>161</v>
      </c>
      <c r="B208" s="127">
        <v>250</v>
      </c>
      <c r="C208" s="125" t="s">
        <v>74</v>
      </c>
      <c r="D208" s="125" t="s">
        <v>43</v>
      </c>
      <c r="E208" s="125" t="s">
        <v>137</v>
      </c>
      <c r="F208" s="125" t="str">
        <f t="shared" si="22"/>
        <v>91 5 05 S2370</v>
      </c>
      <c r="G208" s="131" t="s">
        <v>181</v>
      </c>
      <c r="H208" s="148" t="s">
        <v>126</v>
      </c>
      <c r="I208" s="236">
        <f>I209+I210</f>
        <v>0</v>
      </c>
      <c r="J208" s="236">
        <v>0</v>
      </c>
      <c r="K208" s="236">
        <v>0</v>
      </c>
    </row>
    <row r="209" spans="1:11" ht="13.5" hidden="1">
      <c r="A209" s="132" t="s">
        <v>162</v>
      </c>
      <c r="B209" s="241">
        <v>250</v>
      </c>
      <c r="C209" s="242" t="s">
        <v>74</v>
      </c>
      <c r="D209" s="242" t="s">
        <v>43</v>
      </c>
      <c r="E209" s="242" t="s">
        <v>137</v>
      </c>
      <c r="F209" s="242" t="str">
        <f t="shared" si="22"/>
        <v>91 5 05 S2370</v>
      </c>
      <c r="G209" s="246" t="s">
        <v>158</v>
      </c>
      <c r="H209" s="148" t="s">
        <v>126</v>
      </c>
      <c r="I209" s="236">
        <v>0</v>
      </c>
      <c r="J209" s="236">
        <v>0</v>
      </c>
      <c r="K209" s="236">
        <v>0</v>
      </c>
    </row>
    <row r="210" spans="1:11" ht="36" customHeight="1" hidden="1">
      <c r="A210" s="132" t="s">
        <v>136</v>
      </c>
      <c r="B210" s="241">
        <v>250</v>
      </c>
      <c r="C210" s="242" t="s">
        <v>74</v>
      </c>
      <c r="D210" s="242" t="s">
        <v>43</v>
      </c>
      <c r="E210" s="242" t="s">
        <v>137</v>
      </c>
      <c r="F210" s="242" t="str">
        <f t="shared" si="22"/>
        <v>91 5 05 S2370</v>
      </c>
      <c r="G210" s="246" t="s">
        <v>160</v>
      </c>
      <c r="H210" s="131" t="s">
        <v>129</v>
      </c>
      <c r="I210" s="236">
        <v>0</v>
      </c>
      <c r="J210" s="233">
        <v>0</v>
      </c>
      <c r="K210" s="233">
        <v>0</v>
      </c>
    </row>
    <row r="211" spans="1:11" ht="36" customHeight="1" hidden="1">
      <c r="A211" s="124" t="s">
        <v>344</v>
      </c>
      <c r="B211" s="127">
        <v>250</v>
      </c>
      <c r="C211" s="127" t="s">
        <v>74</v>
      </c>
      <c r="D211" s="127" t="s">
        <v>43</v>
      </c>
      <c r="E211" s="129"/>
      <c r="F211" s="129" t="s">
        <v>474</v>
      </c>
      <c r="G211" s="133"/>
      <c r="H211" s="133"/>
      <c r="I211" s="235">
        <f>I213</f>
        <v>0</v>
      </c>
      <c r="J211" s="230">
        <f>J213</f>
        <v>0</v>
      </c>
      <c r="K211" s="230">
        <f>K213</f>
        <v>0</v>
      </c>
    </row>
    <row r="212" spans="1:11" ht="36" customHeight="1" hidden="1">
      <c r="A212" s="245" t="s">
        <v>442</v>
      </c>
      <c r="B212" s="127"/>
      <c r="C212" s="127"/>
      <c r="D212" s="127"/>
      <c r="E212" s="129"/>
      <c r="F212" s="129" t="s">
        <v>453</v>
      </c>
      <c r="G212" s="133"/>
      <c r="H212" s="133"/>
      <c r="I212" s="235"/>
      <c r="J212" s="230"/>
      <c r="K212" s="230"/>
    </row>
    <row r="213" spans="1:11" ht="36" customHeight="1" hidden="1">
      <c r="A213" s="130" t="s">
        <v>159</v>
      </c>
      <c r="B213" s="127">
        <v>250</v>
      </c>
      <c r="C213" s="125" t="s">
        <v>74</v>
      </c>
      <c r="D213" s="125" t="s">
        <v>43</v>
      </c>
      <c r="E213" s="149"/>
      <c r="F213" s="149" t="str">
        <f>F212</f>
        <v>79 5 03 90140</v>
      </c>
      <c r="G213" s="133" t="s">
        <v>128</v>
      </c>
      <c r="H213" s="131"/>
      <c r="I213" s="236">
        <f aca="true" t="shared" si="24" ref="I213:K215">I214</f>
        <v>0</v>
      </c>
      <c r="J213" s="233">
        <f t="shared" si="24"/>
        <v>0</v>
      </c>
      <c r="K213" s="233">
        <f t="shared" si="24"/>
        <v>0</v>
      </c>
    </row>
    <row r="214" spans="1:11" ht="36" customHeight="1" hidden="1">
      <c r="A214" s="130" t="s">
        <v>256</v>
      </c>
      <c r="B214" s="127">
        <v>250</v>
      </c>
      <c r="C214" s="125" t="s">
        <v>74</v>
      </c>
      <c r="D214" s="125" t="s">
        <v>43</v>
      </c>
      <c r="E214" s="149"/>
      <c r="F214" s="149" t="str">
        <f>F213</f>
        <v>79 5 03 90140</v>
      </c>
      <c r="G214" s="131" t="s">
        <v>257</v>
      </c>
      <c r="H214" s="131"/>
      <c r="I214" s="236">
        <f t="shared" si="24"/>
        <v>0</v>
      </c>
      <c r="J214" s="233">
        <f t="shared" si="24"/>
        <v>0</v>
      </c>
      <c r="K214" s="233">
        <f t="shared" si="24"/>
        <v>0</v>
      </c>
    </row>
    <row r="215" spans="1:11" ht="36" customHeight="1" hidden="1">
      <c r="A215" s="130" t="s">
        <v>161</v>
      </c>
      <c r="B215" s="127">
        <v>250</v>
      </c>
      <c r="C215" s="125" t="s">
        <v>74</v>
      </c>
      <c r="D215" s="125" t="s">
        <v>43</v>
      </c>
      <c r="E215" s="149"/>
      <c r="F215" s="149" t="str">
        <f>F214</f>
        <v>79 5 03 90140</v>
      </c>
      <c r="G215" s="131" t="s">
        <v>181</v>
      </c>
      <c r="H215" s="131"/>
      <c r="I215" s="236">
        <f t="shared" si="24"/>
        <v>0</v>
      </c>
      <c r="J215" s="233">
        <f t="shared" si="24"/>
        <v>0</v>
      </c>
      <c r="K215" s="233">
        <f t="shared" si="24"/>
        <v>0</v>
      </c>
    </row>
    <row r="216" spans="1:11" ht="36" customHeight="1" hidden="1">
      <c r="A216" s="132" t="s">
        <v>162</v>
      </c>
      <c r="B216" s="241">
        <v>250</v>
      </c>
      <c r="C216" s="242" t="s">
        <v>74</v>
      </c>
      <c r="D216" s="242" t="s">
        <v>43</v>
      </c>
      <c r="E216" s="253"/>
      <c r="F216" s="253" t="s">
        <v>328</v>
      </c>
      <c r="G216" s="246" t="s">
        <v>158</v>
      </c>
      <c r="H216" s="131"/>
      <c r="I216" s="236">
        <v>0</v>
      </c>
      <c r="J216" s="233">
        <v>0</v>
      </c>
      <c r="K216" s="233">
        <v>0</v>
      </c>
    </row>
    <row r="217" spans="1:11" ht="36" customHeight="1" hidden="1">
      <c r="A217" s="124" t="s">
        <v>404</v>
      </c>
      <c r="B217" s="127">
        <v>250</v>
      </c>
      <c r="C217" s="127" t="s">
        <v>74</v>
      </c>
      <c r="D217" s="127" t="s">
        <v>43</v>
      </c>
      <c r="E217" s="129"/>
      <c r="F217" s="129" t="s">
        <v>482</v>
      </c>
      <c r="G217" s="133"/>
      <c r="H217" s="133"/>
      <c r="I217" s="235">
        <f aca="true" t="shared" si="25" ref="I217:K219">I218</f>
        <v>0</v>
      </c>
      <c r="J217" s="230">
        <f t="shared" si="25"/>
        <v>0</v>
      </c>
      <c r="K217" s="230">
        <f t="shared" si="25"/>
        <v>0</v>
      </c>
    </row>
    <row r="218" spans="1:11" ht="36" customHeight="1" hidden="1">
      <c r="A218" s="130" t="str">
        <f>A213</f>
        <v>Закупка товаров, работ,услуг в целях формирования муниципального материального резерва</v>
      </c>
      <c r="B218" s="127">
        <v>250</v>
      </c>
      <c r="C218" s="125" t="s">
        <v>74</v>
      </c>
      <c r="D218" s="125" t="s">
        <v>43</v>
      </c>
      <c r="E218" s="149"/>
      <c r="F218" s="149" t="str">
        <f>F217</f>
        <v>79 5 F2 55551</v>
      </c>
      <c r="G218" s="133" t="s">
        <v>128</v>
      </c>
      <c r="H218" s="131"/>
      <c r="I218" s="236">
        <f t="shared" si="25"/>
        <v>0</v>
      </c>
      <c r="J218" s="233">
        <f t="shared" si="25"/>
        <v>0</v>
      </c>
      <c r="K218" s="233">
        <f t="shared" si="25"/>
        <v>0</v>
      </c>
    </row>
    <row r="219" spans="1:11" ht="36" customHeight="1" hidden="1">
      <c r="A219" s="130" t="str">
        <f>A214</f>
        <v>Иные закупки товаров,работ и услуг для муниципальных нужд</v>
      </c>
      <c r="B219" s="127">
        <v>250</v>
      </c>
      <c r="C219" s="125" t="s">
        <v>74</v>
      </c>
      <c r="D219" s="125" t="s">
        <v>43</v>
      </c>
      <c r="E219" s="149"/>
      <c r="F219" s="149" t="str">
        <f>F218</f>
        <v>79 5 F2 55551</v>
      </c>
      <c r="G219" s="131" t="s">
        <v>257</v>
      </c>
      <c r="H219" s="131"/>
      <c r="I219" s="236">
        <f t="shared" si="25"/>
        <v>0</v>
      </c>
      <c r="J219" s="233">
        <f t="shared" si="25"/>
        <v>0</v>
      </c>
      <c r="K219" s="233">
        <f t="shared" si="25"/>
        <v>0</v>
      </c>
    </row>
    <row r="220" spans="1:11" ht="36" customHeight="1" hidden="1">
      <c r="A220" s="130" t="str">
        <f>A215</f>
        <v>Прочая закупка товаров,работ,услуг для муниципальных нужд</v>
      </c>
      <c r="B220" s="127">
        <f>B219</f>
        <v>250</v>
      </c>
      <c r="C220" s="125" t="str">
        <f>C219</f>
        <v>О5</v>
      </c>
      <c r="D220" s="125" t="str">
        <f>D219</f>
        <v>О3</v>
      </c>
      <c r="E220" s="149"/>
      <c r="F220" s="149" t="str">
        <f>F219</f>
        <v>79 5 F2 55551</v>
      </c>
      <c r="G220" s="131" t="s">
        <v>181</v>
      </c>
      <c r="H220" s="131"/>
      <c r="I220" s="236">
        <f>I221+I222+I223</f>
        <v>0</v>
      </c>
      <c r="J220" s="233">
        <f>J221+J222+J223</f>
        <v>0</v>
      </c>
      <c r="K220" s="233">
        <f>K221+K222+K223</f>
        <v>0</v>
      </c>
    </row>
    <row r="221" spans="1:11" ht="36" customHeight="1" hidden="1">
      <c r="A221" s="132" t="str">
        <f>A194</f>
        <v>Прочие работы, услуги</v>
      </c>
      <c r="B221" s="241">
        <f aca="true" t="shared" si="26" ref="B221:D222">B222</f>
        <v>250</v>
      </c>
      <c r="C221" s="242" t="str">
        <f t="shared" si="26"/>
        <v>О5</v>
      </c>
      <c r="D221" s="242" t="str">
        <f t="shared" si="26"/>
        <v>О3</v>
      </c>
      <c r="E221" s="253"/>
      <c r="F221" s="253" t="str">
        <f>F222</f>
        <v>79 5 F2 55551</v>
      </c>
      <c r="G221" s="246" t="s">
        <v>158</v>
      </c>
      <c r="H221" s="131"/>
      <c r="I221" s="236">
        <v>0</v>
      </c>
      <c r="J221" s="233">
        <v>0</v>
      </c>
      <c r="K221" s="233">
        <v>0</v>
      </c>
    </row>
    <row r="222" spans="1:11" ht="36" customHeight="1" hidden="1">
      <c r="A222" s="132" t="str">
        <f>A195</f>
        <v>Увеличение стоимости основных средств</v>
      </c>
      <c r="B222" s="241">
        <f t="shared" si="26"/>
        <v>250</v>
      </c>
      <c r="C222" s="242" t="str">
        <f t="shared" si="26"/>
        <v>О5</v>
      </c>
      <c r="D222" s="242" t="str">
        <f t="shared" si="26"/>
        <v>О3</v>
      </c>
      <c r="E222" s="253"/>
      <c r="F222" s="253" t="str">
        <f>F223</f>
        <v>79 5 F2 55551</v>
      </c>
      <c r="G222" s="246" t="s">
        <v>405</v>
      </c>
      <c r="H222" s="131"/>
      <c r="I222" s="236">
        <v>0</v>
      </c>
      <c r="J222" s="233">
        <v>0</v>
      </c>
      <c r="K222" s="233">
        <v>0</v>
      </c>
    </row>
    <row r="223" spans="1:11" ht="36" customHeight="1" hidden="1">
      <c r="A223" s="132" t="str">
        <f>A210</f>
        <v>Увеличение стоимости материальных запасов </v>
      </c>
      <c r="B223" s="241">
        <f>B220</f>
        <v>250</v>
      </c>
      <c r="C223" s="242" t="str">
        <f>C220</f>
        <v>О5</v>
      </c>
      <c r="D223" s="242" t="str">
        <f>D220</f>
        <v>О3</v>
      </c>
      <c r="E223" s="253"/>
      <c r="F223" s="253" t="str">
        <f>F220</f>
        <v>79 5 F2 55551</v>
      </c>
      <c r="G223" s="246" t="s">
        <v>160</v>
      </c>
      <c r="H223" s="131"/>
      <c r="I223" s="236">
        <v>0</v>
      </c>
      <c r="J223" s="233">
        <v>0</v>
      </c>
      <c r="K223" s="233">
        <v>0</v>
      </c>
    </row>
    <row r="224" spans="1:13" ht="54" hidden="1">
      <c r="A224" s="124" t="s">
        <v>406</v>
      </c>
      <c r="B224" s="127">
        <v>250</v>
      </c>
      <c r="C224" s="127" t="s">
        <v>74</v>
      </c>
      <c r="D224" s="127" t="s">
        <v>43</v>
      </c>
      <c r="E224" s="129"/>
      <c r="F224" s="129" t="s">
        <v>482</v>
      </c>
      <c r="G224" s="133"/>
      <c r="H224" s="133"/>
      <c r="I224" s="235">
        <f aca="true" t="shared" si="27" ref="I224:K226">I225</f>
        <v>0</v>
      </c>
      <c r="J224" s="230">
        <f t="shared" si="27"/>
        <v>0</v>
      </c>
      <c r="K224" s="230">
        <f t="shared" si="27"/>
        <v>0</v>
      </c>
      <c r="M224" s="273"/>
    </row>
    <row r="225" spans="1:11" ht="36" customHeight="1" hidden="1">
      <c r="A225" s="130" t="str">
        <f aca="true" t="shared" si="28" ref="A225:A230">A218</f>
        <v>Закупка товаров, работ,услуг в целях формирования муниципального материального резерва</v>
      </c>
      <c r="B225" s="127">
        <v>250</v>
      </c>
      <c r="C225" s="125" t="s">
        <v>74</v>
      </c>
      <c r="D225" s="125" t="s">
        <v>43</v>
      </c>
      <c r="E225" s="149"/>
      <c r="F225" s="149" t="str">
        <f>F224</f>
        <v>79 5 F2 55551</v>
      </c>
      <c r="G225" s="133" t="s">
        <v>128</v>
      </c>
      <c r="H225" s="131"/>
      <c r="I225" s="236">
        <f t="shared" si="27"/>
        <v>0</v>
      </c>
      <c r="J225" s="233">
        <f t="shared" si="27"/>
        <v>0</v>
      </c>
      <c r="K225" s="233">
        <f t="shared" si="27"/>
        <v>0</v>
      </c>
    </row>
    <row r="226" spans="1:11" ht="36" customHeight="1" hidden="1">
      <c r="A226" s="130" t="str">
        <f t="shared" si="28"/>
        <v>Иные закупки товаров,работ и услуг для муниципальных нужд</v>
      </c>
      <c r="B226" s="127">
        <v>250</v>
      </c>
      <c r="C226" s="125" t="s">
        <v>74</v>
      </c>
      <c r="D226" s="125" t="s">
        <v>43</v>
      </c>
      <c r="E226" s="149"/>
      <c r="F226" s="149" t="str">
        <f>F225</f>
        <v>79 5 F2 55551</v>
      </c>
      <c r="G226" s="131" t="s">
        <v>257</v>
      </c>
      <c r="H226" s="131"/>
      <c r="I226" s="236">
        <f t="shared" si="27"/>
        <v>0</v>
      </c>
      <c r="J226" s="233">
        <f t="shared" si="27"/>
        <v>0</v>
      </c>
      <c r="K226" s="233">
        <f t="shared" si="27"/>
        <v>0</v>
      </c>
    </row>
    <row r="227" spans="1:11" ht="36" customHeight="1" hidden="1">
      <c r="A227" s="130" t="str">
        <f t="shared" si="28"/>
        <v>Прочая закупка товаров,работ,услуг для муниципальных нужд</v>
      </c>
      <c r="B227" s="127">
        <f>B226</f>
        <v>250</v>
      </c>
      <c r="C227" s="125" t="str">
        <f>C226</f>
        <v>О5</v>
      </c>
      <c r="D227" s="125" t="str">
        <f>D226</f>
        <v>О3</v>
      </c>
      <c r="E227" s="149"/>
      <c r="F227" s="149" t="str">
        <f>F226</f>
        <v>79 5 F2 55551</v>
      </c>
      <c r="G227" s="131" t="s">
        <v>181</v>
      </c>
      <c r="H227" s="131"/>
      <c r="I227" s="236">
        <f>I228+I229+I230</f>
        <v>0</v>
      </c>
      <c r="J227" s="233">
        <f>J228+J229+J230</f>
        <v>0</v>
      </c>
      <c r="K227" s="233">
        <f>K228+K229+K230</f>
        <v>0</v>
      </c>
    </row>
    <row r="228" spans="1:11" ht="36" customHeight="1" hidden="1">
      <c r="A228" s="132" t="str">
        <f t="shared" si="28"/>
        <v>Прочие работы, услуги</v>
      </c>
      <c r="B228" s="241">
        <f aca="true" t="shared" si="29" ref="B228:D229">B229</f>
        <v>250</v>
      </c>
      <c r="C228" s="242" t="str">
        <f t="shared" si="29"/>
        <v>О5</v>
      </c>
      <c r="D228" s="242" t="str">
        <f t="shared" si="29"/>
        <v>О3</v>
      </c>
      <c r="E228" s="253"/>
      <c r="F228" s="253" t="str">
        <f>F229</f>
        <v>79 5 F2 55551</v>
      </c>
      <c r="G228" s="246" t="s">
        <v>158</v>
      </c>
      <c r="H228" s="131"/>
      <c r="I228" s="236">
        <v>0</v>
      </c>
      <c r="J228" s="233">
        <v>0</v>
      </c>
      <c r="K228" s="233">
        <v>0</v>
      </c>
    </row>
    <row r="229" spans="1:11" ht="36" customHeight="1" hidden="1">
      <c r="A229" s="132" t="str">
        <f t="shared" si="28"/>
        <v>Увеличение стоимости основных средств</v>
      </c>
      <c r="B229" s="241">
        <f t="shared" si="29"/>
        <v>250</v>
      </c>
      <c r="C229" s="242" t="str">
        <f t="shared" si="29"/>
        <v>О5</v>
      </c>
      <c r="D229" s="242" t="str">
        <f t="shared" si="29"/>
        <v>О3</v>
      </c>
      <c r="E229" s="253"/>
      <c r="F229" s="253" t="str">
        <f>F230</f>
        <v>79 5 F2 55551</v>
      </c>
      <c r="G229" s="246" t="s">
        <v>405</v>
      </c>
      <c r="H229" s="131"/>
      <c r="I229" s="236">
        <v>0</v>
      </c>
      <c r="J229" s="233">
        <v>0</v>
      </c>
      <c r="K229" s="233">
        <v>0</v>
      </c>
    </row>
    <row r="230" spans="1:11" ht="36" customHeight="1" hidden="1">
      <c r="A230" s="132" t="str">
        <f t="shared" si="28"/>
        <v>Увеличение стоимости материальных запасов </v>
      </c>
      <c r="B230" s="241">
        <f>B227</f>
        <v>250</v>
      </c>
      <c r="C230" s="242" t="str">
        <f>C227</f>
        <v>О5</v>
      </c>
      <c r="D230" s="242" t="str">
        <f>D227</f>
        <v>О3</v>
      </c>
      <c r="E230" s="253"/>
      <c r="F230" s="253" t="str">
        <f>F227</f>
        <v>79 5 F2 55551</v>
      </c>
      <c r="G230" s="246" t="s">
        <v>160</v>
      </c>
      <c r="H230" s="131"/>
      <c r="I230" s="236">
        <v>0</v>
      </c>
      <c r="J230" s="233">
        <v>0</v>
      </c>
      <c r="K230" s="233">
        <v>0</v>
      </c>
    </row>
    <row r="231" spans="1:15" ht="31.5" customHeight="1">
      <c r="A231" s="124" t="s">
        <v>491</v>
      </c>
      <c r="B231" s="127">
        <v>250</v>
      </c>
      <c r="C231" s="125">
        <v>11</v>
      </c>
      <c r="D231" s="131" t="s">
        <v>177</v>
      </c>
      <c r="E231" s="149"/>
      <c r="F231" s="149" t="s">
        <v>492</v>
      </c>
      <c r="G231" s="131" t="s">
        <v>126</v>
      </c>
      <c r="H231" s="131"/>
      <c r="I231" s="236">
        <f>I233+I238</f>
        <v>1292444</v>
      </c>
      <c r="J231" s="236">
        <f>J233+J238</f>
        <v>632621</v>
      </c>
      <c r="K231" s="236">
        <f>K233+K238</f>
        <v>631621</v>
      </c>
      <c r="M231" s="345"/>
      <c r="N231" s="273"/>
      <c r="O231" s="273"/>
    </row>
    <row r="232" spans="1:11" ht="45" customHeight="1">
      <c r="A232" s="124" t="s">
        <v>350</v>
      </c>
      <c r="B232" s="127">
        <v>250</v>
      </c>
      <c r="C232" s="125">
        <v>11</v>
      </c>
      <c r="D232" s="131" t="s">
        <v>177</v>
      </c>
      <c r="E232" s="149"/>
      <c r="F232" s="149" t="s">
        <v>493</v>
      </c>
      <c r="G232" s="131" t="s">
        <v>126</v>
      </c>
      <c r="H232" s="131"/>
      <c r="I232" s="236">
        <f aca="true" t="shared" si="30" ref="I232:K234">I233</f>
        <v>1254800</v>
      </c>
      <c r="J232" s="236">
        <f t="shared" si="30"/>
        <v>611500</v>
      </c>
      <c r="K232" s="236">
        <f t="shared" si="30"/>
        <v>611500</v>
      </c>
    </row>
    <row r="233" spans="1:11" ht="51.75" customHeight="1">
      <c r="A233" s="130" t="s">
        <v>159</v>
      </c>
      <c r="B233" s="127">
        <v>250</v>
      </c>
      <c r="C233" s="125">
        <v>11</v>
      </c>
      <c r="D233" s="131" t="s">
        <v>177</v>
      </c>
      <c r="E233" s="149"/>
      <c r="F233" s="149" t="s">
        <v>493</v>
      </c>
      <c r="G233" s="131" t="s">
        <v>128</v>
      </c>
      <c r="H233" s="131"/>
      <c r="I233" s="236">
        <f t="shared" si="30"/>
        <v>1254800</v>
      </c>
      <c r="J233" s="236">
        <f t="shared" si="30"/>
        <v>611500</v>
      </c>
      <c r="K233" s="236">
        <f t="shared" si="30"/>
        <v>611500</v>
      </c>
    </row>
    <row r="234" spans="1:11" ht="38.25" customHeight="1">
      <c r="A234" s="130" t="s">
        <v>256</v>
      </c>
      <c r="B234" s="127">
        <v>250</v>
      </c>
      <c r="C234" s="125">
        <v>11</v>
      </c>
      <c r="D234" s="131" t="s">
        <v>177</v>
      </c>
      <c r="E234" s="149"/>
      <c r="F234" s="149" t="s">
        <v>493</v>
      </c>
      <c r="G234" s="131" t="s">
        <v>257</v>
      </c>
      <c r="H234" s="131"/>
      <c r="I234" s="236">
        <f t="shared" si="30"/>
        <v>1254800</v>
      </c>
      <c r="J234" s="236">
        <f t="shared" si="30"/>
        <v>611500</v>
      </c>
      <c r="K234" s="236">
        <f t="shared" si="30"/>
        <v>611500</v>
      </c>
    </row>
    <row r="235" spans="1:11" ht="31.5" customHeight="1">
      <c r="A235" s="130" t="s">
        <v>161</v>
      </c>
      <c r="B235" s="127">
        <v>250</v>
      </c>
      <c r="C235" s="125">
        <v>11</v>
      </c>
      <c r="D235" s="131" t="s">
        <v>177</v>
      </c>
      <c r="E235" s="149"/>
      <c r="F235" s="149" t="s">
        <v>493</v>
      </c>
      <c r="G235" s="131" t="s">
        <v>181</v>
      </c>
      <c r="H235" s="131"/>
      <c r="I235" s="236">
        <f>470700+200000+584100</f>
        <v>1254800</v>
      </c>
      <c r="J235" s="236">
        <f>670700-59200</f>
        <v>611500</v>
      </c>
      <c r="K235" s="236">
        <f>670700-59200</f>
        <v>611500</v>
      </c>
    </row>
    <row r="236" spans="1:11" ht="21" customHeight="1" hidden="1">
      <c r="A236" s="132" t="s">
        <v>162</v>
      </c>
      <c r="B236" s="127">
        <v>250</v>
      </c>
      <c r="C236" s="125">
        <v>11</v>
      </c>
      <c r="D236" s="131" t="s">
        <v>177</v>
      </c>
      <c r="E236" s="149"/>
      <c r="F236" s="149" t="s">
        <v>493</v>
      </c>
      <c r="G236" s="131" t="s">
        <v>158</v>
      </c>
      <c r="H236" s="131"/>
      <c r="I236" s="236">
        <v>1254800</v>
      </c>
      <c r="J236" s="233">
        <v>0</v>
      </c>
      <c r="K236" s="233">
        <v>0</v>
      </c>
    </row>
    <row r="237" spans="1:11" ht="34.5" customHeight="1" hidden="1">
      <c r="A237" s="132" t="s">
        <v>136</v>
      </c>
      <c r="B237" s="127">
        <v>250</v>
      </c>
      <c r="C237" s="125">
        <v>11</v>
      </c>
      <c r="D237" s="131" t="s">
        <v>177</v>
      </c>
      <c r="E237" s="149"/>
      <c r="F237" s="149" t="s">
        <v>493</v>
      </c>
      <c r="G237" s="131" t="s">
        <v>160</v>
      </c>
      <c r="H237" s="131"/>
      <c r="I237" s="236"/>
      <c r="J237" s="233"/>
      <c r="K237" s="233"/>
    </row>
    <row r="238" spans="1:11" ht="60.75" customHeight="1">
      <c r="A238" s="130" t="s">
        <v>351</v>
      </c>
      <c r="B238" s="127">
        <v>250</v>
      </c>
      <c r="C238" s="125">
        <v>11</v>
      </c>
      <c r="D238" s="131" t="s">
        <v>177</v>
      </c>
      <c r="E238" s="149"/>
      <c r="F238" s="149" t="s">
        <v>493</v>
      </c>
      <c r="G238" s="246"/>
      <c r="H238" s="131"/>
      <c r="I238" s="236">
        <f>I239</f>
        <v>37644</v>
      </c>
      <c r="J238" s="236">
        <f aca="true" t="shared" si="31" ref="J238:K240">J239</f>
        <v>21121</v>
      </c>
      <c r="K238" s="236">
        <f t="shared" si="31"/>
        <v>20121</v>
      </c>
    </row>
    <row r="239" spans="1:11" ht="47.25" customHeight="1">
      <c r="A239" s="130" t="s">
        <v>159</v>
      </c>
      <c r="B239" s="127">
        <v>250</v>
      </c>
      <c r="C239" s="125">
        <v>11</v>
      </c>
      <c r="D239" s="131" t="s">
        <v>177</v>
      </c>
      <c r="E239" s="149"/>
      <c r="F239" s="149" t="s">
        <v>493</v>
      </c>
      <c r="G239" s="131" t="s">
        <v>128</v>
      </c>
      <c r="H239" s="131"/>
      <c r="I239" s="236">
        <f>I240</f>
        <v>37644</v>
      </c>
      <c r="J239" s="236">
        <f t="shared" si="31"/>
        <v>21121</v>
      </c>
      <c r="K239" s="236">
        <f t="shared" si="31"/>
        <v>20121</v>
      </c>
    </row>
    <row r="240" spans="1:11" ht="36" customHeight="1">
      <c r="A240" s="130" t="s">
        <v>256</v>
      </c>
      <c r="B240" s="127">
        <v>250</v>
      </c>
      <c r="C240" s="125">
        <v>11</v>
      </c>
      <c r="D240" s="131" t="s">
        <v>177</v>
      </c>
      <c r="E240" s="149"/>
      <c r="F240" s="149" t="s">
        <v>493</v>
      </c>
      <c r="G240" s="131" t="s">
        <v>257</v>
      </c>
      <c r="H240" s="131"/>
      <c r="I240" s="236">
        <f>I241</f>
        <v>37644</v>
      </c>
      <c r="J240" s="236">
        <f t="shared" si="31"/>
        <v>21121</v>
      </c>
      <c r="K240" s="236">
        <f t="shared" si="31"/>
        <v>20121</v>
      </c>
    </row>
    <row r="241" spans="1:11" ht="28.5" customHeight="1">
      <c r="A241" s="130" t="s">
        <v>161</v>
      </c>
      <c r="B241" s="127">
        <v>250</v>
      </c>
      <c r="C241" s="125">
        <v>11</v>
      </c>
      <c r="D241" s="131" t="s">
        <v>177</v>
      </c>
      <c r="E241" s="149"/>
      <c r="F241" s="149" t="s">
        <v>493</v>
      </c>
      <c r="G241" s="131" t="s">
        <v>181</v>
      </c>
      <c r="H241" s="131"/>
      <c r="I241" s="236">
        <f>I242</f>
        <v>37644</v>
      </c>
      <c r="J241" s="236">
        <v>21121</v>
      </c>
      <c r="K241" s="236">
        <v>20121</v>
      </c>
    </row>
    <row r="242" spans="1:11" ht="15" customHeight="1" hidden="1">
      <c r="A242" s="132" t="s">
        <v>162</v>
      </c>
      <c r="B242" s="127">
        <v>250</v>
      </c>
      <c r="C242" s="125">
        <v>11</v>
      </c>
      <c r="D242" s="131" t="s">
        <v>177</v>
      </c>
      <c r="E242" s="149"/>
      <c r="F242" s="149" t="s">
        <v>493</v>
      </c>
      <c r="G242" s="131" t="s">
        <v>158</v>
      </c>
      <c r="H242" s="131"/>
      <c r="I242" s="236">
        <v>37644</v>
      </c>
      <c r="J242" s="236">
        <v>0</v>
      </c>
      <c r="K242" s="236">
        <v>0</v>
      </c>
    </row>
    <row r="243" spans="1:11" ht="24" customHeight="1" hidden="1">
      <c r="A243" s="132" t="s">
        <v>136</v>
      </c>
      <c r="B243" s="127">
        <v>250</v>
      </c>
      <c r="C243" s="125">
        <v>11</v>
      </c>
      <c r="D243" s="131" t="s">
        <v>177</v>
      </c>
      <c r="E243" s="149"/>
      <c r="F243" s="149" t="s">
        <v>493</v>
      </c>
      <c r="G243" s="131" t="s">
        <v>160</v>
      </c>
      <c r="H243" s="131"/>
      <c r="I243" s="236"/>
      <c r="J243" s="233"/>
      <c r="K243" s="233"/>
    </row>
    <row r="244" spans="1:13" ht="27">
      <c r="A244" s="124" t="s">
        <v>397</v>
      </c>
      <c r="B244" s="127">
        <v>250</v>
      </c>
      <c r="C244" s="129">
        <v>13</v>
      </c>
      <c r="D244" s="133" t="s">
        <v>124</v>
      </c>
      <c r="E244" s="127" t="s">
        <v>3</v>
      </c>
      <c r="F244" s="127" t="s">
        <v>475</v>
      </c>
      <c r="G244" s="129"/>
      <c r="H244" s="148" t="s">
        <v>126</v>
      </c>
      <c r="I244" s="230">
        <f aca="true" t="shared" si="32" ref="I244:K245">I245</f>
        <v>0</v>
      </c>
      <c r="J244" s="230">
        <f t="shared" si="32"/>
        <v>0</v>
      </c>
      <c r="K244" s="230">
        <f t="shared" si="32"/>
        <v>1000</v>
      </c>
      <c r="M244" s="345"/>
    </row>
    <row r="245" spans="1:11" ht="40.5">
      <c r="A245" s="130" t="s">
        <v>400</v>
      </c>
      <c r="B245" s="125">
        <v>250</v>
      </c>
      <c r="C245" s="149">
        <v>13</v>
      </c>
      <c r="D245" s="131" t="s">
        <v>127</v>
      </c>
      <c r="E245" s="149" t="s">
        <v>3</v>
      </c>
      <c r="F245" s="149" t="s">
        <v>476</v>
      </c>
      <c r="G245" s="149"/>
      <c r="H245" s="148" t="s">
        <v>126</v>
      </c>
      <c r="I245" s="236">
        <f t="shared" si="32"/>
        <v>0</v>
      </c>
      <c r="J245" s="236">
        <f t="shared" si="32"/>
        <v>0</v>
      </c>
      <c r="K245" s="236">
        <f t="shared" si="32"/>
        <v>1000</v>
      </c>
    </row>
    <row r="246" spans="1:11" ht="40.5">
      <c r="A246" s="143" t="s">
        <v>402</v>
      </c>
      <c r="B246" s="125">
        <v>250</v>
      </c>
      <c r="C246" s="149">
        <v>13</v>
      </c>
      <c r="D246" s="131" t="s">
        <v>127</v>
      </c>
      <c r="E246" s="149" t="s">
        <v>187</v>
      </c>
      <c r="F246" s="149" t="s">
        <v>477</v>
      </c>
      <c r="G246" s="149"/>
      <c r="H246" s="148" t="s">
        <v>126</v>
      </c>
      <c r="I246" s="233">
        <f>I249</f>
        <v>0</v>
      </c>
      <c r="J246" s="233">
        <v>0</v>
      </c>
      <c r="K246" s="233">
        <v>1000</v>
      </c>
    </row>
    <row r="247" spans="1:11" ht="30.75" customHeight="1">
      <c r="A247" s="255" t="s">
        <v>399</v>
      </c>
      <c r="B247" s="125">
        <v>250</v>
      </c>
      <c r="C247" s="149">
        <v>13</v>
      </c>
      <c r="D247" s="131" t="s">
        <v>127</v>
      </c>
      <c r="E247" s="149" t="s">
        <v>187</v>
      </c>
      <c r="F247" s="149" t="str">
        <f>F246</f>
        <v>91 6 01 90190</v>
      </c>
      <c r="G247" s="149">
        <v>700</v>
      </c>
      <c r="H247" s="148" t="s">
        <v>126</v>
      </c>
      <c r="I247" s="233">
        <f>SUM(I249)</f>
        <v>0</v>
      </c>
      <c r="J247" s="233">
        <v>0</v>
      </c>
      <c r="K247" s="233">
        <v>1000</v>
      </c>
    </row>
    <row r="248" spans="1:11" ht="27" customHeight="1">
      <c r="A248" s="256" t="s">
        <v>401</v>
      </c>
      <c r="B248" s="125">
        <v>250</v>
      </c>
      <c r="C248" s="149">
        <v>13</v>
      </c>
      <c r="D248" s="131" t="s">
        <v>127</v>
      </c>
      <c r="E248" s="149" t="s">
        <v>187</v>
      </c>
      <c r="F248" s="149" t="str">
        <f>F246</f>
        <v>91 6 01 90190</v>
      </c>
      <c r="G248" s="149">
        <v>730</v>
      </c>
      <c r="H248" s="148"/>
      <c r="I248" s="233">
        <f>I249</f>
        <v>0</v>
      </c>
      <c r="J248" s="233">
        <v>0</v>
      </c>
      <c r="K248" s="233">
        <v>1000</v>
      </c>
    </row>
    <row r="249" spans="1:11" ht="28.5" customHeight="1" hidden="1">
      <c r="A249" s="257" t="s">
        <v>403</v>
      </c>
      <c r="B249" s="242">
        <v>250</v>
      </c>
      <c r="C249" s="253">
        <v>13</v>
      </c>
      <c r="D249" s="246" t="s">
        <v>127</v>
      </c>
      <c r="E249" s="253" t="s">
        <v>187</v>
      </c>
      <c r="F249" s="253" t="s">
        <v>398</v>
      </c>
      <c r="G249" s="242">
        <v>231</v>
      </c>
      <c r="H249" s="148" t="s">
        <v>126</v>
      </c>
      <c r="I249" s="233">
        <f>0</f>
        <v>0</v>
      </c>
      <c r="J249" s="233">
        <v>0</v>
      </c>
      <c r="K249" s="233">
        <f>1000</f>
        <v>1000</v>
      </c>
    </row>
    <row r="250" spans="1:11" ht="54" hidden="1">
      <c r="A250" s="124" t="s">
        <v>193</v>
      </c>
      <c r="B250" s="127">
        <v>250</v>
      </c>
      <c r="C250" s="129">
        <v>14</v>
      </c>
      <c r="D250" s="133" t="s">
        <v>124</v>
      </c>
      <c r="E250" s="129" t="s">
        <v>194</v>
      </c>
      <c r="F250" s="129" t="s">
        <v>304</v>
      </c>
      <c r="G250" s="133" t="s">
        <v>126</v>
      </c>
      <c r="H250" s="148" t="s">
        <v>126</v>
      </c>
      <c r="I250" s="230">
        <f aca="true" t="shared" si="33" ref="I250:K251">I251</f>
        <v>0</v>
      </c>
      <c r="J250" s="230">
        <f t="shared" si="33"/>
        <v>0</v>
      </c>
      <c r="K250" s="230">
        <f t="shared" si="33"/>
        <v>0</v>
      </c>
    </row>
    <row r="251" spans="1:11" ht="27" hidden="1">
      <c r="A251" s="130" t="s">
        <v>195</v>
      </c>
      <c r="B251" s="125">
        <v>250</v>
      </c>
      <c r="C251" s="149">
        <v>14</v>
      </c>
      <c r="D251" s="131" t="s">
        <v>178</v>
      </c>
      <c r="E251" s="149" t="s">
        <v>125</v>
      </c>
      <c r="F251" s="149" t="s">
        <v>478</v>
      </c>
      <c r="G251" s="131" t="s">
        <v>126</v>
      </c>
      <c r="H251" s="148" t="s">
        <v>126</v>
      </c>
      <c r="I251" s="233">
        <f t="shared" si="33"/>
        <v>0</v>
      </c>
      <c r="J251" s="233">
        <f t="shared" si="33"/>
        <v>0</v>
      </c>
      <c r="K251" s="233">
        <f t="shared" si="33"/>
        <v>0</v>
      </c>
    </row>
    <row r="252" spans="1:11" ht="40.5" hidden="1">
      <c r="A252" s="130" t="s">
        <v>196</v>
      </c>
      <c r="B252" s="125">
        <v>250</v>
      </c>
      <c r="C252" s="149">
        <v>14</v>
      </c>
      <c r="D252" s="131" t="s">
        <v>178</v>
      </c>
      <c r="E252" s="149" t="s">
        <v>197</v>
      </c>
      <c r="F252" s="149" t="s">
        <v>479</v>
      </c>
      <c r="G252" s="131" t="s">
        <v>126</v>
      </c>
      <c r="H252" s="148" t="s">
        <v>126</v>
      </c>
      <c r="I252" s="233">
        <f>I254</f>
        <v>0</v>
      </c>
      <c r="J252" s="233">
        <f>J253</f>
        <v>0</v>
      </c>
      <c r="K252" s="233">
        <f>K254</f>
        <v>0</v>
      </c>
    </row>
    <row r="253" spans="1:11" ht="12" customHeight="1" hidden="1">
      <c r="A253" s="130" t="s">
        <v>228</v>
      </c>
      <c r="B253" s="125">
        <v>250</v>
      </c>
      <c r="C253" s="149">
        <v>14</v>
      </c>
      <c r="D253" s="131" t="s">
        <v>178</v>
      </c>
      <c r="E253" s="149" t="s">
        <v>197</v>
      </c>
      <c r="F253" s="149" t="str">
        <f>F252</f>
        <v>91 8 01 90200</v>
      </c>
      <c r="G253" s="131" t="s">
        <v>229</v>
      </c>
      <c r="H253" s="131" t="s">
        <v>200</v>
      </c>
      <c r="I253" s="233">
        <f aca="true" t="shared" si="34" ref="I253:K254">I254</f>
        <v>0</v>
      </c>
      <c r="J253" s="233">
        <f>J254</f>
        <v>0</v>
      </c>
      <c r="K253" s="233">
        <f t="shared" si="34"/>
        <v>0</v>
      </c>
    </row>
    <row r="254" spans="1:11" ht="27" hidden="1">
      <c r="A254" s="132" t="s">
        <v>198</v>
      </c>
      <c r="B254" s="125" t="s">
        <v>109</v>
      </c>
      <c r="C254" s="149">
        <v>14</v>
      </c>
      <c r="D254" s="131" t="s">
        <v>178</v>
      </c>
      <c r="E254" s="149" t="s">
        <v>197</v>
      </c>
      <c r="F254" s="149" t="s">
        <v>273</v>
      </c>
      <c r="G254" s="131" t="s">
        <v>199</v>
      </c>
      <c r="H254" s="131"/>
      <c r="I254" s="233">
        <f t="shared" si="34"/>
        <v>0</v>
      </c>
      <c r="J254" s="233">
        <f>J255</f>
        <v>0</v>
      </c>
      <c r="K254" s="233">
        <f t="shared" si="34"/>
        <v>0</v>
      </c>
    </row>
    <row r="255" spans="1:11" ht="13.5" hidden="1">
      <c r="A255" s="150" t="s">
        <v>262</v>
      </c>
      <c r="B255" s="125">
        <v>250</v>
      </c>
      <c r="C255" s="149">
        <v>14</v>
      </c>
      <c r="D255" s="131" t="s">
        <v>178</v>
      </c>
      <c r="E255" s="149" t="s">
        <v>197</v>
      </c>
      <c r="F255" s="149" t="str">
        <f>F252</f>
        <v>91 8 01 90200</v>
      </c>
      <c r="G255" s="131" t="s">
        <v>199</v>
      </c>
      <c r="H255" s="131"/>
      <c r="I255" s="233">
        <v>0</v>
      </c>
      <c r="J255" s="233">
        <v>0</v>
      </c>
      <c r="K255" s="233">
        <v>0</v>
      </c>
    </row>
    <row r="256" spans="1:13" ht="13.5">
      <c r="A256" s="124" t="s">
        <v>320</v>
      </c>
      <c r="B256" s="133" t="s">
        <v>321</v>
      </c>
      <c r="C256" s="129" t="s">
        <v>25</v>
      </c>
      <c r="D256" s="148" t="s">
        <v>124</v>
      </c>
      <c r="E256" s="149" t="s">
        <v>125</v>
      </c>
      <c r="F256" s="127" t="s">
        <v>274</v>
      </c>
      <c r="G256" s="129"/>
      <c r="H256" s="148" t="s">
        <v>126</v>
      </c>
      <c r="I256" s="232">
        <f>I258+I293</f>
        <v>4550889.13</v>
      </c>
      <c r="J256" s="232">
        <f>J258+J293</f>
        <v>3762757.3200000003</v>
      </c>
      <c r="K256" s="232">
        <f>K258+K293</f>
        <v>3316122.9882199997</v>
      </c>
      <c r="M256" s="40"/>
    </row>
    <row r="257" spans="1:11" ht="13.5">
      <c r="A257" s="124" t="s">
        <v>236</v>
      </c>
      <c r="B257" s="133" t="s">
        <v>321</v>
      </c>
      <c r="C257" s="129" t="s">
        <v>25</v>
      </c>
      <c r="D257" s="148" t="s">
        <v>124</v>
      </c>
      <c r="E257" s="149" t="s">
        <v>125</v>
      </c>
      <c r="F257" s="127" t="s">
        <v>274</v>
      </c>
      <c r="G257" s="129"/>
      <c r="H257" s="148" t="s">
        <v>126</v>
      </c>
      <c r="I257" s="232">
        <f>I258</f>
        <v>4550889.13</v>
      </c>
      <c r="J257" s="232">
        <f>J258</f>
        <v>3762757.3200000003</v>
      </c>
      <c r="K257" s="232">
        <f>K258</f>
        <v>3316122.9882199997</v>
      </c>
    </row>
    <row r="258" spans="1:14" ht="13.5">
      <c r="A258" s="124" t="s">
        <v>111</v>
      </c>
      <c r="B258" s="133" t="s">
        <v>321</v>
      </c>
      <c r="C258" s="129" t="s">
        <v>25</v>
      </c>
      <c r="D258" s="129" t="s">
        <v>1</v>
      </c>
      <c r="E258" s="133" t="s">
        <v>239</v>
      </c>
      <c r="F258" s="127" t="s">
        <v>274</v>
      </c>
      <c r="G258" s="129"/>
      <c r="H258" s="148" t="s">
        <v>126</v>
      </c>
      <c r="I258" s="232">
        <f>I259+I277+I298+I307</f>
        <v>4550889.13</v>
      </c>
      <c r="J258" s="232">
        <f>J259+J277</f>
        <v>3762757.3200000003</v>
      </c>
      <c r="K258" s="232">
        <f>K259+K277</f>
        <v>3316122.9882199997</v>
      </c>
      <c r="M258" s="60"/>
      <c r="N258" s="60"/>
    </row>
    <row r="259" spans="1:14" ht="27">
      <c r="A259" s="124" t="s">
        <v>230</v>
      </c>
      <c r="B259" s="133" t="s">
        <v>321</v>
      </c>
      <c r="C259" s="129" t="s">
        <v>25</v>
      </c>
      <c r="D259" s="129" t="s">
        <v>1</v>
      </c>
      <c r="E259" s="127" t="s">
        <v>94</v>
      </c>
      <c r="F259" s="127" t="s">
        <v>454</v>
      </c>
      <c r="G259" s="129"/>
      <c r="H259" s="148" t="s">
        <v>126</v>
      </c>
      <c r="I259" s="232">
        <f>I260+I265+I274</f>
        <v>3908295.13</v>
      </c>
      <c r="J259" s="232">
        <f>J260+J265+J274</f>
        <v>3120163.3200000003</v>
      </c>
      <c r="K259" s="232">
        <f>K260+K265+K274</f>
        <v>2673528.99822</v>
      </c>
      <c r="M259" s="344"/>
      <c r="N259" s="60"/>
    </row>
    <row r="260" spans="1:13" ht="27">
      <c r="A260" s="130" t="s">
        <v>166</v>
      </c>
      <c r="B260" s="133" t="s">
        <v>321</v>
      </c>
      <c r="C260" s="149" t="s">
        <v>25</v>
      </c>
      <c r="D260" s="149" t="s">
        <v>1</v>
      </c>
      <c r="E260" s="125" t="s">
        <v>94</v>
      </c>
      <c r="F260" s="125" t="s">
        <v>275</v>
      </c>
      <c r="G260" s="129">
        <v>100</v>
      </c>
      <c r="H260" s="149">
        <v>210</v>
      </c>
      <c r="I260" s="231">
        <f>I261</f>
        <v>3677671.63</v>
      </c>
      <c r="J260" s="231">
        <f>J261</f>
        <v>2785912.3200000003</v>
      </c>
      <c r="K260" s="231">
        <f>K261</f>
        <v>2224528.99822</v>
      </c>
      <c r="M260" s="60"/>
    </row>
    <row r="261" spans="1:14" ht="21.75" customHeight="1">
      <c r="A261" s="130" t="s">
        <v>167</v>
      </c>
      <c r="B261" s="133" t="s">
        <v>321</v>
      </c>
      <c r="C261" s="149" t="s">
        <v>25</v>
      </c>
      <c r="D261" s="149" t="s">
        <v>1</v>
      </c>
      <c r="E261" s="125" t="s">
        <v>94</v>
      </c>
      <c r="F261" s="125" t="s">
        <v>275</v>
      </c>
      <c r="G261" s="149">
        <v>110</v>
      </c>
      <c r="H261" s="149">
        <v>211</v>
      </c>
      <c r="I261" s="231">
        <f>I262+I263</f>
        <v>3677671.63</v>
      </c>
      <c r="J261" s="231">
        <f>J262+J263</f>
        <v>2785912.3200000003</v>
      </c>
      <c r="K261" s="231">
        <f>K262+K263</f>
        <v>2224528.99822</v>
      </c>
      <c r="M261" s="273"/>
      <c r="N261" s="40"/>
    </row>
    <row r="262" spans="1:14" ht="13.5" hidden="1">
      <c r="A262" s="132" t="s">
        <v>10</v>
      </c>
      <c r="B262" s="254" t="s">
        <v>321</v>
      </c>
      <c r="C262" s="253" t="s">
        <v>25</v>
      </c>
      <c r="D262" s="253" t="s">
        <v>1</v>
      </c>
      <c r="E262" s="242" t="s">
        <v>94</v>
      </c>
      <c r="F262" s="242" t="s">
        <v>275</v>
      </c>
      <c r="G262" s="253">
        <v>111</v>
      </c>
      <c r="H262" s="149">
        <v>213</v>
      </c>
      <c r="I262" s="231">
        <f>1966969+28312.67+1151868.33-330887+15995</f>
        <v>2832258</v>
      </c>
      <c r="J262" s="233">
        <f>1835838+219585-133422+430129.43-338263.76+102155.65+23695</f>
        <v>2139717.3200000003</v>
      </c>
      <c r="K262" s="233">
        <f>1311313-58431+0.85+455664.76</f>
        <v>1708547.61</v>
      </c>
      <c r="M262" s="273">
        <f>J324</f>
        <v>338263.7625</v>
      </c>
      <c r="N262" s="60"/>
    </row>
    <row r="263" spans="1:14" ht="16.5" customHeight="1" hidden="1">
      <c r="A263" s="132" t="s">
        <v>12</v>
      </c>
      <c r="B263" s="254" t="s">
        <v>321</v>
      </c>
      <c r="C263" s="253" t="s">
        <v>25</v>
      </c>
      <c r="D263" s="253" t="s">
        <v>1</v>
      </c>
      <c r="E263" s="242" t="s">
        <v>94</v>
      </c>
      <c r="F263" s="242" t="s">
        <v>275</v>
      </c>
      <c r="G263" s="253">
        <v>119</v>
      </c>
      <c r="H263" s="149"/>
      <c r="I263" s="231">
        <v>845413.63</v>
      </c>
      <c r="J263" s="289">
        <v>646195</v>
      </c>
      <c r="K263" s="289">
        <f>K262*30.2%+0.01</f>
        <v>515981.38822</v>
      </c>
      <c r="M263" s="273">
        <f>M261+M262</f>
        <v>338263.7625</v>
      </c>
      <c r="N263" s="60"/>
    </row>
    <row r="264" spans="1:11" ht="27">
      <c r="A264" s="130" t="s">
        <v>231</v>
      </c>
      <c r="B264" s="133" t="s">
        <v>321</v>
      </c>
      <c r="C264" s="149" t="s">
        <v>25</v>
      </c>
      <c r="D264" s="149" t="s">
        <v>1</v>
      </c>
      <c r="E264" s="125" t="s">
        <v>94</v>
      </c>
      <c r="F264" s="125" t="s">
        <v>275</v>
      </c>
      <c r="G264" s="149"/>
      <c r="H264" s="148" t="s">
        <v>126</v>
      </c>
      <c r="I264" s="231">
        <f>I265</f>
        <v>230623.5</v>
      </c>
      <c r="J264" s="231">
        <f aca="true" t="shared" si="35" ref="I264:K265">J265</f>
        <v>334251</v>
      </c>
      <c r="K264" s="231">
        <f t="shared" si="35"/>
        <v>449000</v>
      </c>
    </row>
    <row r="265" spans="1:11" ht="27">
      <c r="A265" s="130" t="s">
        <v>165</v>
      </c>
      <c r="B265" s="133" t="s">
        <v>321</v>
      </c>
      <c r="C265" s="149" t="s">
        <v>25</v>
      </c>
      <c r="D265" s="149" t="s">
        <v>1</v>
      </c>
      <c r="E265" s="125" t="s">
        <v>94</v>
      </c>
      <c r="F265" s="125" t="s">
        <v>275</v>
      </c>
      <c r="G265" s="129">
        <v>200</v>
      </c>
      <c r="H265" s="148" t="s">
        <v>126</v>
      </c>
      <c r="I265" s="231">
        <f t="shared" si="35"/>
        <v>230623.5</v>
      </c>
      <c r="J265" s="231">
        <f t="shared" si="35"/>
        <v>334251</v>
      </c>
      <c r="K265" s="231">
        <f t="shared" si="35"/>
        <v>449000</v>
      </c>
    </row>
    <row r="266" spans="1:11" ht="27">
      <c r="A266" s="130" t="s">
        <v>256</v>
      </c>
      <c r="B266" s="133" t="s">
        <v>321</v>
      </c>
      <c r="C266" s="149" t="s">
        <v>25</v>
      </c>
      <c r="D266" s="149" t="s">
        <v>1</v>
      </c>
      <c r="E266" s="125" t="s">
        <v>94</v>
      </c>
      <c r="F266" s="125" t="s">
        <v>275</v>
      </c>
      <c r="G266" s="149">
        <v>240</v>
      </c>
      <c r="H266" s="148"/>
      <c r="I266" s="231">
        <f>I267+I273</f>
        <v>230623.5</v>
      </c>
      <c r="J266" s="231">
        <f>J267+J273</f>
        <v>334251</v>
      </c>
      <c r="K266" s="231">
        <f>K267+K273</f>
        <v>449000</v>
      </c>
    </row>
    <row r="267" spans="1:14" ht="30" customHeight="1">
      <c r="A267" s="130" t="s">
        <v>161</v>
      </c>
      <c r="B267" s="133" t="s">
        <v>321</v>
      </c>
      <c r="C267" s="149" t="s">
        <v>25</v>
      </c>
      <c r="D267" s="149" t="s">
        <v>1</v>
      </c>
      <c r="E267" s="125" t="s">
        <v>94</v>
      </c>
      <c r="F267" s="125" t="s">
        <v>275</v>
      </c>
      <c r="G267" s="149">
        <v>244</v>
      </c>
      <c r="H267" s="148" t="s">
        <v>126</v>
      </c>
      <c r="I267" s="231">
        <f>I268+I269+I270+I271+I272</f>
        <v>135000</v>
      </c>
      <c r="J267" s="231">
        <f>J268+J269+J270+J271+J272</f>
        <v>150000</v>
      </c>
      <c r="K267" s="231">
        <f>K268+K269+K270+K271+K272</f>
        <v>150000</v>
      </c>
      <c r="M267" s="40"/>
      <c r="N267" s="40"/>
    </row>
    <row r="268" spans="1:13" ht="19.5" customHeight="1" hidden="1">
      <c r="A268" s="132" t="s">
        <v>16</v>
      </c>
      <c r="B268" s="254" t="s">
        <v>321</v>
      </c>
      <c r="C268" s="253" t="s">
        <v>25</v>
      </c>
      <c r="D268" s="253" t="s">
        <v>1</v>
      </c>
      <c r="E268" s="242" t="s">
        <v>94</v>
      </c>
      <c r="F268" s="242" t="s">
        <v>276</v>
      </c>
      <c r="G268" s="253">
        <v>223</v>
      </c>
      <c r="H268" s="148"/>
      <c r="I268" s="231">
        <v>0</v>
      </c>
      <c r="J268" s="231">
        <v>0</v>
      </c>
      <c r="K268" s="231">
        <v>0</v>
      </c>
      <c r="M268" s="40"/>
    </row>
    <row r="269" spans="1:11" ht="13.5" hidden="1">
      <c r="A269" s="132" t="s">
        <v>162</v>
      </c>
      <c r="B269" s="254" t="s">
        <v>321</v>
      </c>
      <c r="C269" s="253" t="s">
        <v>25</v>
      </c>
      <c r="D269" s="253" t="s">
        <v>1</v>
      </c>
      <c r="E269" s="242" t="s">
        <v>94</v>
      </c>
      <c r="F269" s="242" t="s">
        <v>276</v>
      </c>
      <c r="G269" s="253">
        <v>226</v>
      </c>
      <c r="H269" s="149">
        <v>226</v>
      </c>
      <c r="I269" s="231">
        <v>120000</v>
      </c>
      <c r="J269" s="233">
        <v>120000</v>
      </c>
      <c r="K269" s="233">
        <v>120000</v>
      </c>
    </row>
    <row r="270" spans="1:11" ht="67.5" hidden="1">
      <c r="A270" s="164" t="s">
        <v>348</v>
      </c>
      <c r="B270" s="254" t="s">
        <v>321</v>
      </c>
      <c r="C270" s="253" t="s">
        <v>25</v>
      </c>
      <c r="D270" s="253" t="s">
        <v>1</v>
      </c>
      <c r="E270" s="242" t="s">
        <v>94</v>
      </c>
      <c r="F270" s="242" t="s">
        <v>276</v>
      </c>
      <c r="G270" s="253">
        <v>228</v>
      </c>
      <c r="H270" s="149">
        <v>290</v>
      </c>
      <c r="I270" s="238">
        <v>0</v>
      </c>
      <c r="J270" s="233">
        <v>0</v>
      </c>
      <c r="K270" s="233">
        <v>0</v>
      </c>
    </row>
    <row r="271" spans="1:11" ht="33" customHeight="1" hidden="1">
      <c r="A271" s="132" t="s">
        <v>21</v>
      </c>
      <c r="B271" s="254" t="s">
        <v>321</v>
      </c>
      <c r="C271" s="253" t="s">
        <v>25</v>
      </c>
      <c r="D271" s="253" t="s">
        <v>1</v>
      </c>
      <c r="E271" s="242" t="s">
        <v>94</v>
      </c>
      <c r="F271" s="242" t="s">
        <v>276</v>
      </c>
      <c r="G271" s="253">
        <v>310</v>
      </c>
      <c r="H271" s="149">
        <v>340</v>
      </c>
      <c r="I271" s="239">
        <v>0</v>
      </c>
      <c r="J271" s="239">
        <v>0</v>
      </c>
      <c r="K271" s="239">
        <v>0</v>
      </c>
    </row>
    <row r="272" spans="1:11" ht="27" hidden="1">
      <c r="A272" s="132" t="s">
        <v>136</v>
      </c>
      <c r="B272" s="254" t="s">
        <v>321</v>
      </c>
      <c r="C272" s="253" t="s">
        <v>25</v>
      </c>
      <c r="D272" s="253" t="s">
        <v>1</v>
      </c>
      <c r="E272" s="242" t="s">
        <v>94</v>
      </c>
      <c r="F272" s="242" t="s">
        <v>276</v>
      </c>
      <c r="G272" s="253">
        <v>340</v>
      </c>
      <c r="H272" s="149">
        <v>310</v>
      </c>
      <c r="I272" s="240">
        <v>15000</v>
      </c>
      <c r="J272" s="239">
        <v>30000</v>
      </c>
      <c r="K272" s="239">
        <v>30000</v>
      </c>
    </row>
    <row r="273" spans="1:11" ht="13.5">
      <c r="A273" s="130" t="s">
        <v>420</v>
      </c>
      <c r="B273" s="133" t="s">
        <v>321</v>
      </c>
      <c r="C273" s="149" t="s">
        <v>25</v>
      </c>
      <c r="D273" s="149" t="s">
        <v>1</v>
      </c>
      <c r="E273" s="125"/>
      <c r="F273" s="125" t="s">
        <v>439</v>
      </c>
      <c r="G273" s="149">
        <v>247</v>
      </c>
      <c r="H273" s="149"/>
      <c r="I273" s="240">
        <f>150000-36410.5-18000+34</f>
        <v>95623.5</v>
      </c>
      <c r="J273" s="239">
        <f>50000+34251+100000</f>
        <v>184251</v>
      </c>
      <c r="K273" s="239">
        <f>300000-1000</f>
        <v>299000</v>
      </c>
    </row>
    <row r="274" spans="1:11" ht="33" customHeight="1" hidden="1">
      <c r="A274" s="130" t="s">
        <v>227</v>
      </c>
      <c r="B274" s="133" t="s">
        <v>321</v>
      </c>
      <c r="C274" s="149" t="s">
        <v>25</v>
      </c>
      <c r="D274" s="149" t="s">
        <v>1</v>
      </c>
      <c r="E274" s="125" t="s">
        <v>94</v>
      </c>
      <c r="F274" s="125" t="s">
        <v>275</v>
      </c>
      <c r="G274" s="129">
        <v>800</v>
      </c>
      <c r="H274" s="148" t="s">
        <v>126</v>
      </c>
      <c r="I274" s="238">
        <f aca="true" t="shared" si="36" ref="I274:K275">I275</f>
        <v>0</v>
      </c>
      <c r="J274" s="285">
        <f t="shared" si="36"/>
        <v>0</v>
      </c>
      <c r="K274" s="231">
        <f t="shared" si="36"/>
        <v>0</v>
      </c>
    </row>
    <row r="275" spans="1:11" ht="30" customHeight="1" hidden="1">
      <c r="A275" s="150" t="s">
        <v>163</v>
      </c>
      <c r="B275" s="133" t="s">
        <v>321</v>
      </c>
      <c r="C275" s="149" t="s">
        <v>25</v>
      </c>
      <c r="D275" s="149" t="s">
        <v>1</v>
      </c>
      <c r="E275" s="125" t="s">
        <v>94</v>
      </c>
      <c r="F275" s="125" t="s">
        <v>275</v>
      </c>
      <c r="G275" s="149">
        <v>850</v>
      </c>
      <c r="H275" s="148"/>
      <c r="I275" s="238">
        <f t="shared" si="36"/>
        <v>0</v>
      </c>
      <c r="J275" s="231">
        <f t="shared" si="36"/>
        <v>0</v>
      </c>
      <c r="K275" s="231">
        <f t="shared" si="36"/>
        <v>0</v>
      </c>
    </row>
    <row r="276" spans="1:11" ht="34.5" customHeight="1" hidden="1">
      <c r="A276" s="150" t="s">
        <v>277</v>
      </c>
      <c r="B276" s="133" t="s">
        <v>321</v>
      </c>
      <c r="C276" s="149" t="s">
        <v>25</v>
      </c>
      <c r="D276" s="149" t="s">
        <v>1</v>
      </c>
      <c r="E276" s="125" t="s">
        <v>94</v>
      </c>
      <c r="F276" s="125" t="s">
        <v>275</v>
      </c>
      <c r="G276" s="149">
        <v>853</v>
      </c>
      <c r="H276" s="148"/>
      <c r="I276" s="238">
        <v>0</v>
      </c>
      <c r="J276" s="233">
        <v>0</v>
      </c>
      <c r="K276" s="233">
        <v>0</v>
      </c>
    </row>
    <row r="277" spans="1:13" ht="27">
      <c r="A277" s="124" t="s">
        <v>232</v>
      </c>
      <c r="B277" s="133" t="s">
        <v>321</v>
      </c>
      <c r="C277" s="129" t="s">
        <v>25</v>
      </c>
      <c r="D277" s="129" t="s">
        <v>1</v>
      </c>
      <c r="E277" s="127" t="s">
        <v>29</v>
      </c>
      <c r="F277" s="127" t="s">
        <v>278</v>
      </c>
      <c r="G277" s="129"/>
      <c r="H277" s="148" t="s">
        <v>126</v>
      </c>
      <c r="I277" s="286">
        <f>I278+I284</f>
        <v>642594</v>
      </c>
      <c r="J277" s="232">
        <f>J278+J284</f>
        <v>642594</v>
      </c>
      <c r="K277" s="232">
        <f>K278+K284</f>
        <v>642593.99</v>
      </c>
      <c r="M277" s="60"/>
    </row>
    <row r="278" spans="1:11" ht="27">
      <c r="A278" s="130" t="s">
        <v>166</v>
      </c>
      <c r="B278" s="133" t="s">
        <v>321</v>
      </c>
      <c r="C278" s="149" t="s">
        <v>25</v>
      </c>
      <c r="D278" s="149" t="s">
        <v>1</v>
      </c>
      <c r="E278" s="125" t="s">
        <v>97</v>
      </c>
      <c r="F278" s="125" t="s">
        <v>456</v>
      </c>
      <c r="G278" s="149"/>
      <c r="H278" s="148" t="s">
        <v>126</v>
      </c>
      <c r="I278" s="285">
        <f aca="true" t="shared" si="37" ref="I278:K280">I279</f>
        <v>642594</v>
      </c>
      <c r="J278" s="231">
        <f t="shared" si="37"/>
        <v>642594</v>
      </c>
      <c r="K278" s="231">
        <f t="shared" si="37"/>
        <v>642593.99</v>
      </c>
    </row>
    <row r="279" spans="1:13" s="271" customFormat="1" ht="108" hidden="1">
      <c r="A279" s="177" t="s">
        <v>254</v>
      </c>
      <c r="B279" s="157" t="s">
        <v>321</v>
      </c>
      <c r="C279" s="141" t="s">
        <v>25</v>
      </c>
      <c r="D279" s="141" t="s">
        <v>1</v>
      </c>
      <c r="E279" s="141" t="s">
        <v>97</v>
      </c>
      <c r="F279" s="141" t="s">
        <v>279</v>
      </c>
      <c r="G279" s="141"/>
      <c r="H279" s="157"/>
      <c r="I279" s="237">
        <f t="shared" si="37"/>
        <v>642594</v>
      </c>
      <c r="J279" s="237">
        <f t="shared" si="37"/>
        <v>642594</v>
      </c>
      <c r="K279" s="237">
        <f t="shared" si="37"/>
        <v>642593.99</v>
      </c>
      <c r="L279" s="271" t="s">
        <v>455</v>
      </c>
      <c r="M279" s="272"/>
    </row>
    <row r="280" spans="1:13" ht="40.5">
      <c r="A280" s="130" t="s">
        <v>263</v>
      </c>
      <c r="B280" s="133" t="s">
        <v>321</v>
      </c>
      <c r="C280" s="149" t="s">
        <v>25</v>
      </c>
      <c r="D280" s="149" t="s">
        <v>1</v>
      </c>
      <c r="E280" s="125" t="s">
        <v>29</v>
      </c>
      <c r="F280" s="125" t="s">
        <v>456</v>
      </c>
      <c r="G280" s="129">
        <v>100</v>
      </c>
      <c r="H280" s="148" t="s">
        <v>126</v>
      </c>
      <c r="I280" s="285">
        <f t="shared" si="37"/>
        <v>642594</v>
      </c>
      <c r="J280" s="231">
        <f t="shared" si="37"/>
        <v>642594</v>
      </c>
      <c r="K280" s="231">
        <f t="shared" si="37"/>
        <v>642593.99</v>
      </c>
      <c r="M280" s="60"/>
    </row>
    <row r="281" spans="1:13" ht="33" customHeight="1">
      <c r="A281" s="130" t="s">
        <v>167</v>
      </c>
      <c r="B281" s="133" t="s">
        <v>321</v>
      </c>
      <c r="C281" s="149" t="s">
        <v>25</v>
      </c>
      <c r="D281" s="149" t="s">
        <v>1</v>
      </c>
      <c r="E281" s="125" t="s">
        <v>97</v>
      </c>
      <c r="F281" s="125" t="s">
        <v>456</v>
      </c>
      <c r="G281" s="149">
        <v>110</v>
      </c>
      <c r="H281" s="149">
        <v>210</v>
      </c>
      <c r="I281" s="285">
        <f>I282+I283</f>
        <v>642594</v>
      </c>
      <c r="J281" s="231">
        <f>J282+J283</f>
        <v>642594</v>
      </c>
      <c r="K281" s="231">
        <f>K282+K283-0.01</f>
        <v>642593.99</v>
      </c>
      <c r="M281" s="60"/>
    </row>
    <row r="282" spans="1:11" ht="15.75" customHeight="1" hidden="1">
      <c r="A282" s="132" t="s">
        <v>10</v>
      </c>
      <c r="B282" s="254" t="s">
        <v>321</v>
      </c>
      <c r="C282" s="253" t="s">
        <v>25</v>
      </c>
      <c r="D282" s="253" t="s">
        <v>1</v>
      </c>
      <c r="E282" s="242" t="s">
        <v>97</v>
      </c>
      <c r="F282" s="242"/>
      <c r="G282" s="253">
        <v>111</v>
      </c>
      <c r="H282" s="149">
        <v>211</v>
      </c>
      <c r="I282" s="238">
        <f>251772+241772</f>
        <v>493544</v>
      </c>
      <c r="J282" s="233">
        <v>493544</v>
      </c>
      <c r="K282" s="233">
        <v>493544</v>
      </c>
    </row>
    <row r="283" spans="1:13" ht="18" customHeight="1" hidden="1">
      <c r="A283" s="132" t="s">
        <v>12</v>
      </c>
      <c r="B283" s="254" t="s">
        <v>321</v>
      </c>
      <c r="C283" s="253" t="s">
        <v>25</v>
      </c>
      <c r="D283" s="253" t="s">
        <v>1</v>
      </c>
      <c r="E283" s="242" t="s">
        <v>97</v>
      </c>
      <c r="F283" s="242"/>
      <c r="G283" s="253">
        <v>119</v>
      </c>
      <c r="H283" s="149">
        <v>213</v>
      </c>
      <c r="I283" s="285">
        <v>149050</v>
      </c>
      <c r="J283" s="233">
        <v>149050</v>
      </c>
      <c r="K283" s="289">
        <v>149050</v>
      </c>
      <c r="M283" s="60"/>
    </row>
    <row r="284" spans="1:11" ht="27" hidden="1">
      <c r="A284" s="130" t="s">
        <v>231</v>
      </c>
      <c r="B284" s="133" t="s">
        <v>321</v>
      </c>
      <c r="C284" s="149" t="s">
        <v>25</v>
      </c>
      <c r="D284" s="149" t="s">
        <v>1</v>
      </c>
      <c r="E284" s="125" t="s">
        <v>97</v>
      </c>
      <c r="F284" s="125" t="s">
        <v>456</v>
      </c>
      <c r="G284" s="149"/>
      <c r="H284" s="148" t="s">
        <v>126</v>
      </c>
      <c r="I284" s="231">
        <f>I287</f>
        <v>0</v>
      </c>
      <c r="J284" s="231">
        <f>J287</f>
        <v>0</v>
      </c>
      <c r="K284" s="231">
        <f>K287</f>
        <v>0</v>
      </c>
    </row>
    <row r="285" spans="1:11" ht="27" hidden="1">
      <c r="A285" s="130" t="s">
        <v>165</v>
      </c>
      <c r="B285" s="133" t="s">
        <v>321</v>
      </c>
      <c r="C285" s="149" t="s">
        <v>25</v>
      </c>
      <c r="D285" s="149" t="s">
        <v>1</v>
      </c>
      <c r="E285" s="125" t="s">
        <v>97</v>
      </c>
      <c r="F285" s="125" t="s">
        <v>456</v>
      </c>
      <c r="G285" s="149">
        <v>200</v>
      </c>
      <c r="H285" s="148"/>
      <c r="I285" s="231">
        <f aca="true" t="shared" si="38" ref="I285:K286">I286</f>
        <v>0</v>
      </c>
      <c r="J285" s="231">
        <f t="shared" si="38"/>
        <v>0</v>
      </c>
      <c r="K285" s="231">
        <f t="shared" si="38"/>
        <v>0</v>
      </c>
    </row>
    <row r="286" spans="1:11" ht="27" hidden="1">
      <c r="A286" s="130" t="s">
        <v>256</v>
      </c>
      <c r="B286" s="133" t="s">
        <v>321</v>
      </c>
      <c r="C286" s="149" t="s">
        <v>25</v>
      </c>
      <c r="D286" s="149" t="s">
        <v>1</v>
      </c>
      <c r="E286" s="125" t="s">
        <v>97</v>
      </c>
      <c r="F286" s="125" t="s">
        <v>456</v>
      </c>
      <c r="G286" s="149">
        <v>240</v>
      </c>
      <c r="H286" s="148"/>
      <c r="I286" s="231">
        <f t="shared" si="38"/>
        <v>0</v>
      </c>
      <c r="J286" s="231">
        <f t="shared" si="38"/>
        <v>0</v>
      </c>
      <c r="K286" s="231">
        <f t="shared" si="38"/>
        <v>0</v>
      </c>
    </row>
    <row r="287" spans="1:11" ht="54.75" customHeight="1" hidden="1">
      <c r="A287" s="130" t="s">
        <v>161</v>
      </c>
      <c r="B287" s="133" t="s">
        <v>321</v>
      </c>
      <c r="C287" s="149" t="s">
        <v>25</v>
      </c>
      <c r="D287" s="149" t="s">
        <v>1</v>
      </c>
      <c r="E287" s="125" t="s">
        <v>97</v>
      </c>
      <c r="F287" s="125" t="s">
        <v>456</v>
      </c>
      <c r="G287" s="149">
        <v>244</v>
      </c>
      <c r="H287" s="148" t="s">
        <v>126</v>
      </c>
      <c r="I287" s="231">
        <f>I288+I289+I290+I291+I292</f>
        <v>0</v>
      </c>
      <c r="J287" s="231">
        <f>J288+J289+J290+J291+J292</f>
        <v>0</v>
      </c>
      <c r="K287" s="231">
        <f>K288+K289+K290+K291+K292</f>
        <v>0</v>
      </c>
    </row>
    <row r="288" spans="1:11" ht="27" hidden="1">
      <c r="A288" s="132" t="s">
        <v>108</v>
      </c>
      <c r="B288" s="246" t="s">
        <v>321</v>
      </c>
      <c r="C288" s="253" t="s">
        <v>25</v>
      </c>
      <c r="D288" s="253" t="s">
        <v>1</v>
      </c>
      <c r="E288" s="242" t="s">
        <v>97</v>
      </c>
      <c r="F288" s="242" t="s">
        <v>279</v>
      </c>
      <c r="G288" s="253">
        <v>224</v>
      </c>
      <c r="H288" s="149">
        <v>224</v>
      </c>
      <c r="I288" s="236">
        <v>0</v>
      </c>
      <c r="J288" s="233">
        <v>0</v>
      </c>
      <c r="K288" s="233">
        <v>0</v>
      </c>
    </row>
    <row r="289" spans="1:11" ht="13.5" hidden="1">
      <c r="A289" s="132" t="s">
        <v>17</v>
      </c>
      <c r="B289" s="246" t="s">
        <v>321</v>
      </c>
      <c r="C289" s="253" t="s">
        <v>25</v>
      </c>
      <c r="D289" s="253" t="s">
        <v>1</v>
      </c>
      <c r="E289" s="242" t="s">
        <v>97</v>
      </c>
      <c r="F289" s="242" t="s">
        <v>279</v>
      </c>
      <c r="G289" s="253">
        <v>225</v>
      </c>
      <c r="H289" s="149">
        <v>225</v>
      </c>
      <c r="I289" s="231">
        <v>0</v>
      </c>
      <c r="J289" s="233">
        <v>0</v>
      </c>
      <c r="K289" s="233">
        <v>0</v>
      </c>
    </row>
    <row r="290" spans="1:11" ht="14.25" customHeight="1" hidden="1">
      <c r="A290" s="132" t="s">
        <v>157</v>
      </c>
      <c r="B290" s="246" t="s">
        <v>321</v>
      </c>
      <c r="C290" s="253" t="s">
        <v>25</v>
      </c>
      <c r="D290" s="253" t="s">
        <v>1</v>
      </c>
      <c r="E290" s="242" t="s">
        <v>97</v>
      </c>
      <c r="F290" s="242" t="s">
        <v>279</v>
      </c>
      <c r="G290" s="253">
        <v>226</v>
      </c>
      <c r="H290" s="149">
        <v>226</v>
      </c>
      <c r="I290" s="236">
        <v>0</v>
      </c>
      <c r="J290" s="233">
        <v>0</v>
      </c>
      <c r="K290" s="233">
        <v>0</v>
      </c>
    </row>
    <row r="291" spans="1:11" ht="27" hidden="1">
      <c r="A291" s="132" t="s">
        <v>21</v>
      </c>
      <c r="B291" s="246" t="s">
        <v>321</v>
      </c>
      <c r="C291" s="253" t="s">
        <v>25</v>
      </c>
      <c r="D291" s="253" t="s">
        <v>1</v>
      </c>
      <c r="E291" s="242" t="s">
        <v>97</v>
      </c>
      <c r="F291" s="242" t="s">
        <v>279</v>
      </c>
      <c r="G291" s="253">
        <v>310</v>
      </c>
      <c r="H291" s="149">
        <v>310</v>
      </c>
      <c r="I291" s="236">
        <v>0</v>
      </c>
      <c r="J291" s="233">
        <v>0</v>
      </c>
      <c r="K291" s="233">
        <v>0</v>
      </c>
    </row>
    <row r="292" spans="1:11" ht="27" hidden="1">
      <c r="A292" s="132" t="s">
        <v>136</v>
      </c>
      <c r="B292" s="246" t="s">
        <v>321</v>
      </c>
      <c r="C292" s="253" t="s">
        <v>25</v>
      </c>
      <c r="D292" s="253" t="s">
        <v>1</v>
      </c>
      <c r="E292" s="242" t="s">
        <v>97</v>
      </c>
      <c r="F292" s="242" t="s">
        <v>279</v>
      </c>
      <c r="G292" s="253">
        <v>340</v>
      </c>
      <c r="H292" s="149">
        <v>340</v>
      </c>
      <c r="I292" s="239">
        <v>0</v>
      </c>
      <c r="J292" s="239">
        <v>0</v>
      </c>
      <c r="K292" s="233">
        <v>0</v>
      </c>
    </row>
    <row r="293" spans="1:11" ht="78" customHeight="1" hidden="1">
      <c r="A293" s="130" t="s">
        <v>349</v>
      </c>
      <c r="B293" s="131" t="s">
        <v>321</v>
      </c>
      <c r="C293" s="149" t="s">
        <v>25</v>
      </c>
      <c r="D293" s="149" t="s">
        <v>1</v>
      </c>
      <c r="E293" s="125" t="s">
        <v>233</v>
      </c>
      <c r="F293" s="125" t="s">
        <v>332</v>
      </c>
      <c r="G293" s="149" t="s">
        <v>4</v>
      </c>
      <c r="H293" s="148" t="s">
        <v>126</v>
      </c>
      <c r="I293" s="233">
        <f aca="true" t="shared" si="39" ref="I293:K296">I294</f>
        <v>0</v>
      </c>
      <c r="J293" s="233">
        <f t="shared" si="39"/>
        <v>0</v>
      </c>
      <c r="K293" s="233">
        <f t="shared" si="39"/>
        <v>0</v>
      </c>
    </row>
    <row r="294" spans="1:11" ht="38.25" customHeight="1" hidden="1">
      <c r="A294" s="130" t="s">
        <v>159</v>
      </c>
      <c r="B294" s="131" t="s">
        <v>321</v>
      </c>
      <c r="C294" s="149" t="s">
        <v>25</v>
      </c>
      <c r="D294" s="149" t="s">
        <v>1</v>
      </c>
      <c r="E294" s="125" t="s">
        <v>233</v>
      </c>
      <c r="F294" s="125" t="s">
        <v>332</v>
      </c>
      <c r="G294" s="125">
        <v>200</v>
      </c>
      <c r="H294" s="125">
        <v>210</v>
      </c>
      <c r="I294" s="233">
        <f t="shared" si="39"/>
        <v>0</v>
      </c>
      <c r="J294" s="233">
        <f t="shared" si="39"/>
        <v>0</v>
      </c>
      <c r="K294" s="233">
        <f t="shared" si="39"/>
        <v>0</v>
      </c>
    </row>
    <row r="295" spans="1:11" ht="25.5" customHeight="1" hidden="1">
      <c r="A295" s="130" t="s">
        <v>256</v>
      </c>
      <c r="B295" s="131" t="s">
        <v>321</v>
      </c>
      <c r="C295" s="149" t="s">
        <v>25</v>
      </c>
      <c r="D295" s="149" t="s">
        <v>1</v>
      </c>
      <c r="E295" s="125" t="s">
        <v>233</v>
      </c>
      <c r="F295" s="125" t="s">
        <v>332</v>
      </c>
      <c r="G295" s="125">
        <v>240</v>
      </c>
      <c r="H295" s="125">
        <v>211</v>
      </c>
      <c r="I295" s="233">
        <f t="shared" si="39"/>
        <v>0</v>
      </c>
      <c r="J295" s="233">
        <f t="shared" si="39"/>
        <v>0</v>
      </c>
      <c r="K295" s="233">
        <f t="shared" si="39"/>
        <v>0</v>
      </c>
    </row>
    <row r="296" spans="1:11" ht="29.25" customHeight="1" hidden="1">
      <c r="A296" s="130" t="s">
        <v>161</v>
      </c>
      <c r="B296" s="131" t="s">
        <v>321</v>
      </c>
      <c r="C296" s="149" t="s">
        <v>25</v>
      </c>
      <c r="D296" s="149" t="s">
        <v>1</v>
      </c>
      <c r="E296" s="125" t="s">
        <v>233</v>
      </c>
      <c r="F296" s="125" t="s">
        <v>332</v>
      </c>
      <c r="G296" s="125">
        <v>244</v>
      </c>
      <c r="H296" s="125">
        <v>213</v>
      </c>
      <c r="I296" s="233">
        <f t="shared" si="39"/>
        <v>0</v>
      </c>
      <c r="J296" s="233">
        <f t="shared" si="39"/>
        <v>0</v>
      </c>
      <c r="K296" s="233">
        <f t="shared" si="39"/>
        <v>0</v>
      </c>
    </row>
    <row r="297" spans="1:11" ht="12.75" customHeight="1" hidden="1">
      <c r="A297" s="130" t="s">
        <v>18</v>
      </c>
      <c r="B297" s="131" t="s">
        <v>321</v>
      </c>
      <c r="C297" s="149" t="s">
        <v>25</v>
      </c>
      <c r="D297" s="149" t="s">
        <v>1</v>
      </c>
      <c r="E297" s="125"/>
      <c r="F297" s="125" t="s">
        <v>332</v>
      </c>
      <c r="G297" s="125">
        <v>244</v>
      </c>
      <c r="H297" s="125"/>
      <c r="I297" s="233">
        <v>0</v>
      </c>
      <c r="J297" s="233">
        <v>0</v>
      </c>
      <c r="K297" s="233">
        <v>0</v>
      </c>
    </row>
    <row r="298" spans="1:11" ht="34.5" customHeight="1" hidden="1">
      <c r="A298" s="280" t="s">
        <v>485</v>
      </c>
      <c r="B298" s="131" t="s">
        <v>321</v>
      </c>
      <c r="C298" s="149" t="s">
        <v>25</v>
      </c>
      <c r="D298" s="149" t="s">
        <v>1</v>
      </c>
      <c r="E298" s="125"/>
      <c r="F298" s="125" t="s">
        <v>486</v>
      </c>
      <c r="G298" s="125">
        <v>0</v>
      </c>
      <c r="H298" s="125"/>
      <c r="I298" s="233">
        <f aca="true" t="shared" si="40" ref="I298:K300">I299</f>
        <v>0</v>
      </c>
      <c r="J298" s="233">
        <f t="shared" si="40"/>
        <v>0</v>
      </c>
      <c r="K298" s="233">
        <f t="shared" si="40"/>
        <v>0</v>
      </c>
    </row>
    <row r="299" spans="1:11" ht="42.75" customHeight="1" hidden="1">
      <c r="A299" s="281" t="s">
        <v>159</v>
      </c>
      <c r="B299" s="131" t="s">
        <v>321</v>
      </c>
      <c r="C299" s="149" t="s">
        <v>25</v>
      </c>
      <c r="D299" s="149" t="s">
        <v>1</v>
      </c>
      <c r="E299" s="125"/>
      <c r="F299" s="125" t="s">
        <v>486</v>
      </c>
      <c r="G299" s="125">
        <v>200</v>
      </c>
      <c r="H299" s="125"/>
      <c r="I299" s="233">
        <f t="shared" si="40"/>
        <v>0</v>
      </c>
      <c r="J299" s="233">
        <f t="shared" si="40"/>
        <v>0</v>
      </c>
      <c r="K299" s="233">
        <f t="shared" si="40"/>
        <v>0</v>
      </c>
    </row>
    <row r="300" spans="1:11" ht="32.25" customHeight="1" hidden="1">
      <c r="A300" s="281" t="s">
        <v>256</v>
      </c>
      <c r="B300" s="131" t="s">
        <v>321</v>
      </c>
      <c r="C300" s="149" t="s">
        <v>25</v>
      </c>
      <c r="D300" s="149" t="s">
        <v>1</v>
      </c>
      <c r="E300" s="125"/>
      <c r="F300" s="125" t="s">
        <v>486</v>
      </c>
      <c r="G300" s="125">
        <v>240</v>
      </c>
      <c r="H300" s="125"/>
      <c r="I300" s="233">
        <f t="shared" si="40"/>
        <v>0</v>
      </c>
      <c r="J300" s="233">
        <f t="shared" si="40"/>
        <v>0</v>
      </c>
      <c r="K300" s="233">
        <f t="shared" si="40"/>
        <v>0</v>
      </c>
    </row>
    <row r="301" spans="1:11" ht="37.5" customHeight="1" hidden="1">
      <c r="A301" s="281" t="s">
        <v>161</v>
      </c>
      <c r="B301" s="131" t="s">
        <v>321</v>
      </c>
      <c r="C301" s="149" t="s">
        <v>25</v>
      </c>
      <c r="D301" s="149" t="s">
        <v>1</v>
      </c>
      <c r="E301" s="125"/>
      <c r="F301" s="125" t="s">
        <v>486</v>
      </c>
      <c r="G301" s="125">
        <v>244</v>
      </c>
      <c r="H301" s="125"/>
      <c r="I301" s="233">
        <v>0</v>
      </c>
      <c r="J301" s="233">
        <f>SUM(J302:J306)</f>
        <v>0</v>
      </c>
      <c r="K301" s="233">
        <f>SUM(K302:K306)</f>
        <v>0</v>
      </c>
    </row>
    <row r="302" spans="1:11" s="249" customFormat="1" ht="22.5" customHeight="1" hidden="1">
      <c r="A302" s="282" t="s">
        <v>17</v>
      </c>
      <c r="B302" s="246" t="s">
        <v>321</v>
      </c>
      <c r="C302" s="253" t="s">
        <v>25</v>
      </c>
      <c r="D302" s="253" t="s">
        <v>1</v>
      </c>
      <c r="E302" s="242"/>
      <c r="F302" s="242" t="s">
        <v>486</v>
      </c>
      <c r="G302" s="242"/>
      <c r="H302" s="242"/>
      <c r="I302" s="244"/>
      <c r="J302" s="244"/>
      <c r="K302" s="244"/>
    </row>
    <row r="303" spans="1:11" s="249" customFormat="1" ht="26.25" customHeight="1" hidden="1">
      <c r="A303" s="282" t="s">
        <v>21</v>
      </c>
      <c r="B303" s="246" t="s">
        <v>321</v>
      </c>
      <c r="C303" s="253" t="s">
        <v>25</v>
      </c>
      <c r="D303" s="253" t="s">
        <v>1</v>
      </c>
      <c r="E303" s="242"/>
      <c r="F303" s="242" t="s">
        <v>486</v>
      </c>
      <c r="G303" s="242"/>
      <c r="H303" s="242"/>
      <c r="I303" s="244"/>
      <c r="J303" s="244"/>
      <c r="K303" s="244"/>
    </row>
    <row r="304" spans="1:11" s="249" customFormat="1" ht="22.5" customHeight="1" hidden="1">
      <c r="A304" s="282" t="s">
        <v>487</v>
      </c>
      <c r="B304" s="246" t="s">
        <v>321</v>
      </c>
      <c r="C304" s="253" t="s">
        <v>25</v>
      </c>
      <c r="D304" s="253" t="s">
        <v>1</v>
      </c>
      <c r="E304" s="242"/>
      <c r="F304" s="242" t="s">
        <v>486</v>
      </c>
      <c r="G304" s="242"/>
      <c r="H304" s="242"/>
      <c r="I304" s="244">
        <v>0</v>
      </c>
      <c r="J304" s="244">
        <v>0</v>
      </c>
      <c r="K304" s="244">
        <v>0</v>
      </c>
    </row>
    <row r="305" spans="1:11" s="249" customFormat="1" ht="21" customHeight="1" hidden="1">
      <c r="A305" s="284" t="s">
        <v>488</v>
      </c>
      <c r="B305" s="246" t="s">
        <v>321</v>
      </c>
      <c r="C305" s="253" t="s">
        <v>25</v>
      </c>
      <c r="D305" s="253" t="s">
        <v>1</v>
      </c>
      <c r="E305" s="242"/>
      <c r="F305" s="242" t="s">
        <v>486</v>
      </c>
      <c r="G305" s="242"/>
      <c r="H305" s="242"/>
      <c r="I305" s="244"/>
      <c r="J305" s="244"/>
      <c r="K305" s="244"/>
    </row>
    <row r="306" spans="1:11" s="249" customFormat="1" ht="21.75" customHeight="1" hidden="1">
      <c r="A306" s="284" t="s">
        <v>489</v>
      </c>
      <c r="B306" s="246" t="s">
        <v>321</v>
      </c>
      <c r="C306" s="253" t="s">
        <v>25</v>
      </c>
      <c r="D306" s="253" t="s">
        <v>1</v>
      </c>
      <c r="E306" s="242"/>
      <c r="F306" s="242" t="s">
        <v>486</v>
      </c>
      <c r="G306" s="242"/>
      <c r="H306" s="242"/>
      <c r="I306" s="244"/>
      <c r="J306" s="244"/>
      <c r="K306" s="244"/>
    </row>
    <row r="307" spans="1:11" ht="48.75" customHeight="1" hidden="1">
      <c r="A307" s="280" t="s">
        <v>490</v>
      </c>
      <c r="B307" s="131" t="s">
        <v>321</v>
      </c>
      <c r="C307" s="149" t="s">
        <v>25</v>
      </c>
      <c r="D307" s="149" t="s">
        <v>1</v>
      </c>
      <c r="E307" s="125"/>
      <c r="F307" s="125" t="s">
        <v>486</v>
      </c>
      <c r="G307" s="131" t="s">
        <v>126</v>
      </c>
      <c r="H307" s="125"/>
      <c r="I307" s="233">
        <f>I308</f>
        <v>0</v>
      </c>
      <c r="J307" s="233"/>
      <c r="K307" s="233"/>
    </row>
    <row r="308" spans="1:11" ht="45" customHeight="1" hidden="1">
      <c r="A308" s="281" t="s">
        <v>159</v>
      </c>
      <c r="B308" s="131" t="s">
        <v>321</v>
      </c>
      <c r="C308" s="149" t="s">
        <v>25</v>
      </c>
      <c r="D308" s="149" t="s">
        <v>1</v>
      </c>
      <c r="E308" s="125"/>
      <c r="F308" s="125" t="s">
        <v>486</v>
      </c>
      <c r="G308" s="131" t="s">
        <v>128</v>
      </c>
      <c r="H308" s="125"/>
      <c r="I308" s="233">
        <f>I309</f>
        <v>0</v>
      </c>
      <c r="J308" s="233"/>
      <c r="K308" s="233"/>
    </row>
    <row r="309" spans="1:11" ht="30" customHeight="1" hidden="1">
      <c r="A309" s="281" t="s">
        <v>256</v>
      </c>
      <c r="B309" s="131" t="s">
        <v>321</v>
      </c>
      <c r="C309" s="149" t="s">
        <v>25</v>
      </c>
      <c r="D309" s="149" t="s">
        <v>1</v>
      </c>
      <c r="E309" s="125"/>
      <c r="F309" s="125" t="s">
        <v>486</v>
      </c>
      <c r="G309" s="131" t="s">
        <v>257</v>
      </c>
      <c r="H309" s="125"/>
      <c r="I309" s="233">
        <f>I310</f>
        <v>0</v>
      </c>
      <c r="J309" s="233"/>
      <c r="K309" s="233"/>
    </row>
    <row r="310" spans="1:11" ht="31.5" customHeight="1" hidden="1">
      <c r="A310" s="281" t="s">
        <v>161</v>
      </c>
      <c r="B310" s="131" t="s">
        <v>321</v>
      </c>
      <c r="C310" s="149" t="s">
        <v>25</v>
      </c>
      <c r="D310" s="149" t="s">
        <v>1</v>
      </c>
      <c r="E310" s="125"/>
      <c r="F310" s="125" t="s">
        <v>486</v>
      </c>
      <c r="G310" s="131" t="s">
        <v>181</v>
      </c>
      <c r="H310" s="125"/>
      <c r="I310" s="233">
        <v>0</v>
      </c>
      <c r="J310" s="233">
        <f>SUM(J311:J315)</f>
        <v>0</v>
      </c>
      <c r="K310" s="233">
        <f>SUM(K311:K315)</f>
        <v>0</v>
      </c>
    </row>
    <row r="311" spans="1:11" s="249" customFormat="1" ht="27" customHeight="1" hidden="1">
      <c r="A311" s="282" t="s">
        <v>17</v>
      </c>
      <c r="B311" s="246" t="s">
        <v>321</v>
      </c>
      <c r="C311" s="253" t="s">
        <v>25</v>
      </c>
      <c r="D311" s="253" t="s">
        <v>1</v>
      </c>
      <c r="E311" s="242"/>
      <c r="F311" s="242" t="s">
        <v>486</v>
      </c>
      <c r="G311" s="246"/>
      <c r="H311" s="242"/>
      <c r="I311" s="244"/>
      <c r="J311" s="244"/>
      <c r="K311" s="244"/>
    </row>
    <row r="312" spans="1:11" s="249" customFormat="1" ht="31.5" customHeight="1" hidden="1">
      <c r="A312" s="282" t="s">
        <v>21</v>
      </c>
      <c r="B312" s="246" t="s">
        <v>321</v>
      </c>
      <c r="C312" s="253" t="s">
        <v>25</v>
      </c>
      <c r="D312" s="253" t="s">
        <v>1</v>
      </c>
      <c r="E312" s="242"/>
      <c r="F312" s="242" t="s">
        <v>486</v>
      </c>
      <c r="G312" s="246"/>
      <c r="H312" s="242"/>
      <c r="I312" s="244"/>
      <c r="J312" s="244"/>
      <c r="K312" s="244"/>
    </row>
    <row r="313" spans="1:11" s="249" customFormat="1" ht="30.75" customHeight="1" hidden="1">
      <c r="A313" s="282" t="s">
        <v>487</v>
      </c>
      <c r="B313" s="246" t="s">
        <v>321</v>
      </c>
      <c r="C313" s="253" t="s">
        <v>25</v>
      </c>
      <c r="D313" s="253" t="s">
        <v>1</v>
      </c>
      <c r="E313" s="242"/>
      <c r="F313" s="242" t="s">
        <v>486</v>
      </c>
      <c r="G313" s="246"/>
      <c r="H313" s="242"/>
      <c r="I313" s="244">
        <v>0</v>
      </c>
      <c r="J313" s="244">
        <v>0</v>
      </c>
      <c r="K313" s="244">
        <v>0</v>
      </c>
    </row>
    <row r="314" spans="1:11" s="249" customFormat="1" ht="15.75" customHeight="1" hidden="1">
      <c r="A314" s="283" t="str">
        <f>A305</f>
        <v>мягкий инвентарь</v>
      </c>
      <c r="B314" s="246" t="s">
        <v>321</v>
      </c>
      <c r="C314" s="253" t="s">
        <v>25</v>
      </c>
      <c r="D314" s="253" t="s">
        <v>1</v>
      </c>
      <c r="E314" s="242"/>
      <c r="F314" s="242" t="s">
        <v>486</v>
      </c>
      <c r="G314" s="246"/>
      <c r="H314" s="242"/>
      <c r="I314" s="244"/>
      <c r="J314" s="244"/>
      <c r="K314" s="244"/>
    </row>
    <row r="315" spans="1:11" s="249" customFormat="1" ht="27" customHeight="1" hidden="1">
      <c r="A315" s="283" t="s">
        <v>489</v>
      </c>
      <c r="B315" s="246" t="s">
        <v>321</v>
      </c>
      <c r="C315" s="253" t="s">
        <v>25</v>
      </c>
      <c r="D315" s="253" t="s">
        <v>1</v>
      </c>
      <c r="E315" s="242"/>
      <c r="F315" s="242" t="s">
        <v>486</v>
      </c>
      <c r="G315" s="246"/>
      <c r="H315" s="242"/>
      <c r="I315" s="244"/>
      <c r="J315" s="244"/>
      <c r="K315" s="244"/>
    </row>
    <row r="316" spans="1:11" ht="12.75" customHeight="1" hidden="1">
      <c r="A316" s="130"/>
      <c r="B316" s="131"/>
      <c r="C316" s="149"/>
      <c r="D316" s="149"/>
      <c r="E316" s="125"/>
      <c r="F316" s="125"/>
      <c r="G316" s="125"/>
      <c r="H316" s="125"/>
      <c r="I316" s="233"/>
      <c r="J316" s="233"/>
      <c r="K316" s="233"/>
    </row>
    <row r="317" spans="1:11" ht="12.75" customHeight="1" hidden="1">
      <c r="A317" s="130"/>
      <c r="B317" s="131"/>
      <c r="C317" s="149"/>
      <c r="D317" s="149"/>
      <c r="E317" s="125"/>
      <c r="F317" s="125"/>
      <c r="G317" s="125"/>
      <c r="H317" s="125"/>
      <c r="I317" s="233"/>
      <c r="J317" s="233"/>
      <c r="K317" s="233"/>
    </row>
    <row r="318" spans="1:11" ht="12.75" customHeight="1" hidden="1">
      <c r="A318" s="130"/>
      <c r="B318" s="131"/>
      <c r="C318" s="149"/>
      <c r="D318" s="149"/>
      <c r="E318" s="125"/>
      <c r="F318" s="125"/>
      <c r="G318" s="125"/>
      <c r="H318" s="125"/>
      <c r="I318" s="233"/>
      <c r="J318" s="233"/>
      <c r="K318" s="233"/>
    </row>
    <row r="319" spans="1:11" ht="12.75" customHeight="1" hidden="1">
      <c r="A319" s="130"/>
      <c r="B319" s="131"/>
      <c r="C319" s="149"/>
      <c r="D319" s="149"/>
      <c r="E319" s="125"/>
      <c r="F319" s="125"/>
      <c r="G319" s="125"/>
      <c r="H319" s="125"/>
      <c r="I319" s="233"/>
      <c r="J319" s="233"/>
      <c r="K319" s="233"/>
    </row>
    <row r="320" spans="1:11" ht="12.75" customHeight="1" hidden="1">
      <c r="A320" s="130"/>
      <c r="B320" s="131"/>
      <c r="C320" s="149"/>
      <c r="D320" s="149"/>
      <c r="E320" s="125"/>
      <c r="F320" s="125"/>
      <c r="G320" s="125"/>
      <c r="H320" s="125"/>
      <c r="I320" s="233"/>
      <c r="J320" s="233"/>
      <c r="K320" s="233"/>
    </row>
    <row r="321" spans="1:11" ht="12.75" customHeight="1" hidden="1">
      <c r="A321" s="130"/>
      <c r="B321" s="131"/>
      <c r="C321" s="149"/>
      <c r="D321" s="149"/>
      <c r="E321" s="125"/>
      <c r="F321" s="125"/>
      <c r="G321" s="125"/>
      <c r="H321" s="125"/>
      <c r="I321" s="233"/>
      <c r="J321" s="233"/>
      <c r="K321" s="233"/>
    </row>
    <row r="322" spans="1:11" ht="12.75" customHeight="1" hidden="1">
      <c r="A322" s="130"/>
      <c r="B322" s="131"/>
      <c r="C322" s="149"/>
      <c r="D322" s="149"/>
      <c r="E322" s="125"/>
      <c r="F322" s="125"/>
      <c r="G322" s="125"/>
      <c r="H322" s="125"/>
      <c r="I322" s="233"/>
      <c r="J322" s="233"/>
      <c r="K322" s="233"/>
    </row>
    <row r="323" spans="1:11" ht="12.75" customHeight="1" hidden="1">
      <c r="A323" s="130"/>
      <c r="B323" s="131"/>
      <c r="C323" s="149"/>
      <c r="D323" s="149"/>
      <c r="E323" s="125"/>
      <c r="F323" s="125"/>
      <c r="G323" s="125"/>
      <c r="H323" s="125"/>
      <c r="I323" s="233"/>
      <c r="J323" s="233"/>
      <c r="K323" s="233"/>
    </row>
    <row r="324" spans="1:15" ht="27.75" customHeight="1">
      <c r="A324" s="177" t="s">
        <v>289</v>
      </c>
      <c r="B324" s="160"/>
      <c r="C324" s="141"/>
      <c r="D324" s="141"/>
      <c r="E324" s="141"/>
      <c r="F324" s="141"/>
      <c r="G324" s="141"/>
      <c r="H324" s="141"/>
      <c r="I324" s="237"/>
      <c r="J324" s="237">
        <f>(прилож1!E51-прилож1!E42-прилож1!E39)*2.5%+0.25</f>
        <v>338263.7625</v>
      </c>
      <c r="K324" s="237">
        <f>(прилож1!F51-прилож1!F42-прилож1!F39)*5%+0.14</f>
        <v>693055.015</v>
      </c>
      <c r="M324" s="60"/>
      <c r="N324" s="60"/>
      <c r="O324" s="60"/>
    </row>
    <row r="325" spans="1:14" ht="12.75" customHeight="1">
      <c r="A325" s="142" t="s">
        <v>237</v>
      </c>
      <c r="B325" s="127"/>
      <c r="C325" s="127"/>
      <c r="D325" s="127"/>
      <c r="E325" s="127"/>
      <c r="F325" s="127"/>
      <c r="G325" s="127"/>
      <c r="H325" s="127"/>
      <c r="I325" s="230">
        <f>I8+I256</f>
        <v>22597392</v>
      </c>
      <c r="J325" s="230">
        <f>J8+J256+J324</f>
        <v>14337741.0025</v>
      </c>
      <c r="K325" s="230">
        <f>K8+K256+K324</f>
        <v>14673698.00322</v>
      </c>
      <c r="M325" s="60"/>
      <c r="N325" s="60"/>
    </row>
    <row r="326" spans="13:14" ht="12.75">
      <c r="M326" s="273"/>
      <c r="N326" s="60"/>
    </row>
    <row r="327" spans="9:13" ht="12.75">
      <c r="I327" s="331"/>
      <c r="J327" s="60"/>
      <c r="K327" s="60"/>
      <c r="M327" s="60"/>
    </row>
    <row r="328" spans="9:13" ht="12.75">
      <c r="I328" s="40"/>
      <c r="J328" s="60"/>
      <c r="K328" s="60"/>
      <c r="M328" s="60"/>
    </row>
    <row r="329" spans="9:11" ht="12.75">
      <c r="I329" s="60"/>
      <c r="J329" s="60"/>
      <c r="K329" s="60"/>
    </row>
    <row r="330" spans="10:11" ht="12.75">
      <c r="J330" s="60"/>
      <c r="K330" s="60"/>
    </row>
    <row r="331" ht="12.75">
      <c r="J331" s="60"/>
    </row>
    <row r="332" spans="7:10" ht="12.75">
      <c r="G332" s="105"/>
      <c r="I332" s="60"/>
      <c r="J332" s="60"/>
    </row>
    <row r="333" ht="12.75">
      <c r="I333" s="60"/>
    </row>
    <row r="334" ht="12.75">
      <c r="J334" s="60"/>
    </row>
    <row r="336" spans="10:11" ht="12.75">
      <c r="J336" s="60"/>
      <c r="K336" s="60"/>
    </row>
    <row r="338" ht="12.75">
      <c r="J338" s="60"/>
    </row>
  </sheetData>
  <sheetProtection/>
  <mergeCells count="8">
    <mergeCell ref="E2:K2"/>
    <mergeCell ref="J6:K6"/>
    <mergeCell ref="A6:A7"/>
    <mergeCell ref="B6:G6"/>
    <mergeCell ref="H6:H7"/>
    <mergeCell ref="I6:I7"/>
    <mergeCell ref="A4:K4"/>
    <mergeCell ref="C3:K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"/>
  <sheetViews>
    <sheetView zoomScalePageLayoutView="0" workbookViewId="0" topLeftCell="B1">
      <selection activeCell="F3" sqref="F3:K4"/>
    </sheetView>
  </sheetViews>
  <sheetFormatPr defaultColWidth="9.00390625" defaultRowHeight="12.75"/>
  <cols>
    <col min="1" max="1" width="54.00390625" style="0" customWidth="1"/>
    <col min="2" max="2" width="21.00390625" style="0" customWidth="1"/>
    <col min="3" max="3" width="17.375" style="0" customWidth="1"/>
    <col min="4" max="4" width="15.00390625" style="0" customWidth="1"/>
    <col min="5" max="5" width="23.375" style="0" customWidth="1"/>
    <col min="6" max="6" width="17.75390625" style="0" customWidth="1"/>
    <col min="7" max="7" width="14.125" style="0" customWidth="1"/>
    <col min="8" max="8" width="21.25390625" style="0" customWidth="1"/>
    <col min="9" max="9" width="16.00390625" style="0" customWidth="1"/>
    <col min="10" max="10" width="20.00390625" style="0" customWidth="1"/>
    <col min="11" max="11" width="15.625" style="0" customWidth="1"/>
  </cols>
  <sheetData>
    <row r="2" spans="8:11" ht="12.75">
      <c r="H2" s="305"/>
      <c r="I2" s="363" t="s">
        <v>496</v>
      </c>
      <c r="J2" s="363"/>
      <c r="K2" s="363"/>
    </row>
    <row r="3" spans="6:11" ht="12.75" customHeight="1">
      <c r="F3" s="365" t="str">
        <f>прилож1!C4</f>
        <v>к  решению Думы МО "Гаханское"  №94 от  14 февраля  2022 г. "О ВНЕСЕНИИ ИЗМЕНЕНИЙ В РЕШЕНИЕ ДУМЫ МУНИЦИПАЛЬНОГО ОБРАЗОВАНИЯ «ГАХАНСКОЕ» ОТ 23.12.2021 Г. № 93 «О БЮДЖЕТЕ МУНИЦИПАЛЬНОГО ОБРАЗОВАНИЯ «ГАХАНСКОЕ» НА 2022 ГОД И ПЛАНОВЫЙ ПЕРИОД 2023-2024 ГГ"</v>
      </c>
      <c r="G3" s="366"/>
      <c r="H3" s="366"/>
      <c r="I3" s="366"/>
      <c r="J3" s="366"/>
      <c r="K3" s="366"/>
    </row>
    <row r="4" spans="6:11" ht="36" customHeight="1">
      <c r="F4" s="366"/>
      <c r="G4" s="366"/>
      <c r="H4" s="366"/>
      <c r="I4" s="366"/>
      <c r="J4" s="366"/>
      <c r="K4" s="366"/>
    </row>
    <row r="6" spans="1:11" ht="15.75">
      <c r="A6" s="364" t="s">
        <v>497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</row>
    <row r="7" spans="1:11" ht="15.75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</row>
    <row r="8" spans="1:11" ht="15.75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8" t="s">
        <v>408</v>
      </c>
    </row>
    <row r="9" spans="1:11" ht="114.75" customHeight="1">
      <c r="A9" s="309" t="s">
        <v>498</v>
      </c>
      <c r="B9" s="310" t="s">
        <v>499</v>
      </c>
      <c r="C9" s="311" t="s">
        <v>409</v>
      </c>
      <c r="D9" s="311" t="s">
        <v>410</v>
      </c>
      <c r="E9" s="310" t="s">
        <v>500</v>
      </c>
      <c r="F9" s="311" t="s">
        <v>411</v>
      </c>
      <c r="G9" s="311" t="s">
        <v>412</v>
      </c>
      <c r="H9" s="310" t="s">
        <v>501</v>
      </c>
      <c r="I9" s="311" t="s">
        <v>502</v>
      </c>
      <c r="J9" s="311" t="s">
        <v>503</v>
      </c>
      <c r="K9" s="310" t="s">
        <v>504</v>
      </c>
    </row>
    <row r="10" spans="1:11" ht="30.75" customHeight="1">
      <c r="A10" s="312" t="s">
        <v>505</v>
      </c>
      <c r="B10" s="313">
        <f>B12+B14</f>
        <v>0</v>
      </c>
      <c r="C10" s="314">
        <f aca="true" t="shared" si="0" ref="C10:K10">C12+C14</f>
        <v>244062</v>
      </c>
      <c r="D10" s="315">
        <f t="shared" si="0"/>
        <v>0</v>
      </c>
      <c r="E10" s="316">
        <f t="shared" si="0"/>
        <v>244062</v>
      </c>
      <c r="F10" s="314">
        <f t="shared" si="0"/>
        <v>493193</v>
      </c>
      <c r="G10" s="314">
        <f t="shared" si="0"/>
        <v>244062</v>
      </c>
      <c r="H10" s="317">
        <f t="shared" si="0"/>
        <v>493193</v>
      </c>
      <c r="I10" s="314">
        <f t="shared" si="0"/>
        <v>507079</v>
      </c>
      <c r="J10" s="314">
        <f t="shared" si="0"/>
        <v>249131</v>
      </c>
      <c r="K10" s="317">
        <f t="shared" si="0"/>
        <v>751141</v>
      </c>
    </row>
    <row r="11" spans="1:11" ht="15" customHeight="1">
      <c r="A11" s="318" t="s">
        <v>407</v>
      </c>
      <c r="B11" s="318"/>
      <c r="C11" s="319"/>
      <c r="D11" s="318"/>
      <c r="E11" s="319"/>
      <c r="F11" s="319"/>
      <c r="G11" s="319"/>
      <c r="H11" s="319"/>
      <c r="I11" s="319"/>
      <c r="J11" s="319"/>
      <c r="K11" s="319"/>
    </row>
    <row r="12" spans="1:11" ht="38.25" customHeight="1">
      <c r="A12" s="310" t="s">
        <v>506</v>
      </c>
      <c r="B12" s="320">
        <v>0</v>
      </c>
      <c r="C12" s="321">
        <v>244062</v>
      </c>
      <c r="D12" s="322">
        <v>0</v>
      </c>
      <c r="E12" s="323">
        <f>B12+C12-D12</f>
        <v>244062</v>
      </c>
      <c r="F12" s="321">
        <v>493193</v>
      </c>
      <c r="G12" s="321">
        <v>244062</v>
      </c>
      <c r="H12" s="324">
        <f>E12+F12-G12</f>
        <v>493193</v>
      </c>
      <c r="I12" s="321">
        <v>507079</v>
      </c>
      <c r="J12" s="321">
        <v>249131</v>
      </c>
      <c r="K12" s="324">
        <f>H12+I12-J12</f>
        <v>751141</v>
      </c>
    </row>
    <row r="13" spans="1:11" ht="69.75" customHeight="1">
      <c r="A13" s="318" t="s">
        <v>507</v>
      </c>
      <c r="B13" s="325" t="s">
        <v>508</v>
      </c>
      <c r="C13" s="318"/>
      <c r="D13" s="318"/>
      <c r="E13" s="325" t="s">
        <v>508</v>
      </c>
      <c r="F13" s="318"/>
      <c r="G13" s="318"/>
      <c r="H13" s="325" t="s">
        <v>508</v>
      </c>
      <c r="I13" s="318"/>
      <c r="J13" s="318"/>
      <c r="K13" s="325" t="s">
        <v>508</v>
      </c>
    </row>
    <row r="14" spans="1:11" ht="55.5" customHeight="1" hidden="1">
      <c r="A14" s="310" t="s">
        <v>509</v>
      </c>
      <c r="B14" s="326">
        <v>0</v>
      </c>
      <c r="C14" s="327">
        <v>0</v>
      </c>
      <c r="D14" s="322">
        <v>0</v>
      </c>
      <c r="E14" s="328">
        <f>B14+C14-D14</f>
        <v>0</v>
      </c>
      <c r="F14" s="327">
        <v>0</v>
      </c>
      <c r="G14" s="322">
        <v>0</v>
      </c>
      <c r="H14" s="326">
        <f>E14+F14-G14</f>
        <v>0</v>
      </c>
      <c r="I14" s="327">
        <v>0</v>
      </c>
      <c r="J14" s="322">
        <v>0</v>
      </c>
      <c r="K14" s="326">
        <f>H14+I14-J14</f>
        <v>0</v>
      </c>
    </row>
    <row r="15" spans="1:11" ht="21" customHeight="1" hidden="1">
      <c r="A15" s="318" t="s">
        <v>510</v>
      </c>
      <c r="B15" s="318"/>
      <c r="C15" s="318"/>
      <c r="D15" s="318"/>
      <c r="E15" s="318"/>
      <c r="F15" s="318"/>
      <c r="G15" s="318"/>
      <c r="H15" s="318"/>
      <c r="I15" s="329"/>
      <c r="J15" s="329"/>
      <c r="K15" s="318"/>
    </row>
    <row r="16" spans="1:11" ht="70.5" customHeight="1" hidden="1">
      <c r="A16" s="311" t="s">
        <v>507</v>
      </c>
      <c r="B16" s="330" t="s">
        <v>511</v>
      </c>
      <c r="C16" s="311"/>
      <c r="D16" s="311"/>
      <c r="E16" s="330" t="s">
        <v>511</v>
      </c>
      <c r="F16" s="311"/>
      <c r="G16" s="311"/>
      <c r="H16" s="330" t="s">
        <v>511</v>
      </c>
      <c r="I16" s="330"/>
      <c r="J16" s="330"/>
      <c r="K16" s="330" t="s">
        <v>511</v>
      </c>
    </row>
  </sheetData>
  <sheetProtection/>
  <mergeCells count="3">
    <mergeCell ref="I2:K2"/>
    <mergeCell ref="A6:K6"/>
    <mergeCell ref="F3:K4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52.625" style="0" customWidth="1"/>
    <col min="2" max="2" width="27.625" style="0" customWidth="1"/>
    <col min="3" max="3" width="15.125" style="0" customWidth="1"/>
    <col min="4" max="4" width="16.00390625" style="0" customWidth="1"/>
    <col min="5" max="5" width="12.875" style="0" customWidth="1"/>
  </cols>
  <sheetData>
    <row r="2" spans="1:5" ht="12.75">
      <c r="A2" s="367" t="s">
        <v>220</v>
      </c>
      <c r="B2" s="348"/>
      <c r="C2" s="348"/>
      <c r="D2" s="348"/>
      <c r="E2" s="348"/>
    </row>
    <row r="3" spans="1:5" ht="12.75">
      <c r="A3" s="57"/>
      <c r="B3" s="367" t="str">
        <f>прилож1!C4</f>
        <v>к  решению Думы МО "Гаханское"  №94 от  14 февраля  2022 г. "О ВНЕСЕНИИ ИЗМЕНЕНИЙ В РЕШЕНИЕ ДУМЫ МУНИЦИПАЛЬНОГО ОБРАЗОВАНИЯ «ГАХАНСКОЕ» ОТ 23.12.2021 Г. № 93 «О БЮДЖЕТЕ МУНИЦИПАЛЬНОГО ОБРАЗОВАНИЯ «ГАХАНСКОЕ» НА 2022 ГОД И ПЛАНОВЫЙ ПЕРИОД 2023-2024 ГГ"</v>
      </c>
      <c r="C3" s="367"/>
      <c r="D3" s="367"/>
      <c r="E3" s="367"/>
    </row>
    <row r="4" spans="1:5" ht="45" customHeight="1">
      <c r="A4" s="43"/>
      <c r="B4" s="365"/>
      <c r="C4" s="365"/>
      <c r="D4" s="365"/>
      <c r="E4" s="365"/>
    </row>
    <row r="5" spans="1:3" ht="12.75">
      <c r="A5" s="374"/>
      <c r="B5" s="374"/>
      <c r="C5" s="374"/>
    </row>
    <row r="6" spans="1:5" ht="12.75">
      <c r="A6" s="375" t="s">
        <v>190</v>
      </c>
      <c r="B6" s="375"/>
      <c r="C6" s="375"/>
      <c r="D6" s="376"/>
      <c r="E6" s="376"/>
    </row>
    <row r="7" spans="1:5" ht="12.75">
      <c r="A7" s="377" t="s">
        <v>494</v>
      </c>
      <c r="B7" s="377"/>
      <c r="C7" s="377"/>
      <c r="D7" s="378"/>
      <c r="E7" s="378"/>
    </row>
    <row r="8" spans="1:5" ht="12.75">
      <c r="A8" s="69"/>
      <c r="B8" s="69"/>
      <c r="C8" s="69"/>
      <c r="D8" s="122"/>
      <c r="E8" s="122"/>
    </row>
    <row r="9" spans="1:5" ht="13.5" thickBot="1">
      <c r="A9" s="69"/>
      <c r="B9" s="69"/>
      <c r="C9" s="69"/>
      <c r="D9" s="123"/>
      <c r="E9" s="294" t="s">
        <v>290</v>
      </c>
    </row>
    <row r="10" spans="1:5" ht="13.5" thickBot="1">
      <c r="A10" s="368" t="s">
        <v>131</v>
      </c>
      <c r="B10" s="368" t="s">
        <v>62</v>
      </c>
      <c r="C10" s="370" t="s">
        <v>345</v>
      </c>
      <c r="D10" s="372" t="s">
        <v>286</v>
      </c>
      <c r="E10" s="373"/>
    </row>
    <row r="11" spans="1:5" ht="13.5" thickBot="1">
      <c r="A11" s="369"/>
      <c r="B11" s="369"/>
      <c r="C11" s="371"/>
      <c r="D11" s="70" t="s">
        <v>367</v>
      </c>
      <c r="E11" s="68" t="s">
        <v>495</v>
      </c>
    </row>
    <row r="12" spans="1:5" ht="40.5" customHeight="1" thickBot="1">
      <c r="A12" s="227" t="s">
        <v>378</v>
      </c>
      <c r="B12" s="226" t="s">
        <v>219</v>
      </c>
      <c r="C12" s="260">
        <f>-C13</f>
        <v>-244062</v>
      </c>
      <c r="D12" s="260">
        <f>-D13</f>
        <v>-249131</v>
      </c>
      <c r="E12" s="260">
        <f>-E13</f>
        <v>-257948</v>
      </c>
    </row>
    <row r="13" spans="1:5" ht="39.75" customHeight="1" thickBot="1">
      <c r="A13" s="227" t="s">
        <v>218</v>
      </c>
      <c r="B13" s="226" t="s">
        <v>422</v>
      </c>
      <c r="C13" s="261">
        <f>C14+C16</f>
        <v>244062</v>
      </c>
      <c r="D13" s="261">
        <f>D14+D16</f>
        <v>249131</v>
      </c>
      <c r="E13" s="261">
        <f>E14+E16</f>
        <v>257948</v>
      </c>
    </row>
    <row r="14" spans="1:5" ht="48.75" customHeight="1" thickBot="1">
      <c r="A14" s="58" t="s">
        <v>379</v>
      </c>
      <c r="B14" s="54" t="s">
        <v>423</v>
      </c>
      <c r="C14" s="262">
        <f>C15</f>
        <v>244062</v>
      </c>
      <c r="D14" s="262">
        <f>D15</f>
        <v>493193</v>
      </c>
      <c r="E14" s="262">
        <f>E15</f>
        <v>507079</v>
      </c>
    </row>
    <row r="15" spans="1:5" ht="56.25" customHeight="1" thickBot="1">
      <c r="A15" s="58" t="s">
        <v>413</v>
      </c>
      <c r="B15" s="54" t="s">
        <v>424</v>
      </c>
      <c r="C15" s="262">
        <f>244062</f>
        <v>244062</v>
      </c>
      <c r="D15" s="262">
        <f>249131+C15</f>
        <v>493193</v>
      </c>
      <c r="E15" s="262">
        <f>257948+D13</f>
        <v>507079</v>
      </c>
    </row>
    <row r="16" spans="1:5" ht="37.5" customHeight="1" thickBot="1">
      <c r="A16" s="58" t="s">
        <v>380</v>
      </c>
      <c r="B16" s="54" t="s">
        <v>425</v>
      </c>
      <c r="C16" s="262">
        <f>C17</f>
        <v>0</v>
      </c>
      <c r="D16" s="262">
        <f>D17</f>
        <v>-244062</v>
      </c>
      <c r="E16" s="262">
        <f>E17</f>
        <v>-249131</v>
      </c>
    </row>
    <row r="17" spans="1:5" ht="34.5" customHeight="1" thickBot="1">
      <c r="A17" s="58" t="s">
        <v>414</v>
      </c>
      <c r="B17" s="54" t="s">
        <v>426</v>
      </c>
      <c r="C17" s="262">
        <v>0</v>
      </c>
      <c r="D17" s="262">
        <f>-C15</f>
        <v>-244062</v>
      </c>
      <c r="E17" s="262">
        <f>-D13</f>
        <v>-249131</v>
      </c>
    </row>
    <row r="18" spans="1:5" ht="32.25" customHeight="1" thickBot="1">
      <c r="A18" s="227" t="s">
        <v>381</v>
      </c>
      <c r="B18" s="226" t="s">
        <v>427</v>
      </c>
      <c r="C18" s="261">
        <v>0</v>
      </c>
      <c r="D18" s="261">
        <v>0</v>
      </c>
      <c r="E18" s="261">
        <v>0</v>
      </c>
    </row>
    <row r="19" spans="1:5" ht="43.5" customHeight="1" thickBot="1">
      <c r="A19" s="58" t="s">
        <v>382</v>
      </c>
      <c r="B19" s="54" t="s">
        <v>428</v>
      </c>
      <c r="C19" s="262">
        <v>0</v>
      </c>
      <c r="D19" s="262">
        <v>0</v>
      </c>
      <c r="E19" s="262">
        <v>0</v>
      </c>
    </row>
    <row r="20" spans="1:5" ht="44.25" customHeight="1" thickBot="1">
      <c r="A20" s="58" t="s">
        <v>415</v>
      </c>
      <c r="B20" s="54" t="s">
        <v>429</v>
      </c>
      <c r="C20" s="262">
        <v>0</v>
      </c>
      <c r="D20" s="262">
        <v>0</v>
      </c>
      <c r="E20" s="262">
        <v>0</v>
      </c>
    </row>
    <row r="21" spans="1:5" ht="45" customHeight="1" thickBot="1">
      <c r="A21" s="58" t="s">
        <v>383</v>
      </c>
      <c r="B21" s="54" t="s">
        <v>430</v>
      </c>
      <c r="C21" s="262">
        <v>0</v>
      </c>
      <c r="D21" s="262">
        <v>0</v>
      </c>
      <c r="E21" s="262">
        <v>0</v>
      </c>
    </row>
    <row r="22" spans="1:5" ht="43.5" customHeight="1" thickBot="1">
      <c r="A22" s="58" t="s">
        <v>416</v>
      </c>
      <c r="B22" s="54" t="s">
        <v>431</v>
      </c>
      <c r="C22" s="262">
        <v>0</v>
      </c>
      <c r="D22" s="262">
        <v>0</v>
      </c>
      <c r="E22" s="262">
        <v>0</v>
      </c>
    </row>
    <row r="23" spans="1:5" ht="35.25" customHeight="1" thickBot="1">
      <c r="A23" s="228" t="s">
        <v>384</v>
      </c>
      <c r="B23" s="229" t="s">
        <v>132</v>
      </c>
      <c r="C23" s="258">
        <f>C29+C24</f>
        <v>244062</v>
      </c>
      <c r="D23" s="258">
        <f>D29+D24</f>
        <v>249131</v>
      </c>
      <c r="E23" s="258">
        <f>E29+E24</f>
        <v>257948</v>
      </c>
    </row>
    <row r="24" spans="1:5" ht="20.25" customHeight="1" thickBot="1">
      <c r="A24" s="115" t="s">
        <v>134</v>
      </c>
      <c r="B24" s="114" t="s">
        <v>385</v>
      </c>
      <c r="C24" s="259">
        <f aca="true" t="shared" si="0" ref="C24:E25">C25</f>
        <v>-14566730</v>
      </c>
      <c r="D24" s="259">
        <f t="shared" si="0"/>
        <v>-14080210</v>
      </c>
      <c r="E24" s="259">
        <f t="shared" si="0"/>
        <v>-12572550</v>
      </c>
    </row>
    <row r="25" spans="1:5" ht="20.25" customHeight="1" thickBot="1">
      <c r="A25" s="115" t="s">
        <v>139</v>
      </c>
      <c r="B25" s="114" t="s">
        <v>366</v>
      </c>
      <c r="C25" s="259">
        <f t="shared" si="0"/>
        <v>-14566730</v>
      </c>
      <c r="D25" s="259">
        <f t="shared" si="0"/>
        <v>-14080210</v>
      </c>
      <c r="E25" s="259">
        <f t="shared" si="0"/>
        <v>-12572550</v>
      </c>
    </row>
    <row r="26" spans="1:5" ht="27.75" customHeight="1" thickBot="1">
      <c r="A26" s="116" t="s">
        <v>140</v>
      </c>
      <c r="B26" s="117" t="s">
        <v>386</v>
      </c>
      <c r="C26" s="259">
        <f>C27</f>
        <v>-14566730</v>
      </c>
      <c r="D26" s="259">
        <f>D27</f>
        <v>-14080210</v>
      </c>
      <c r="E26" s="259">
        <f>E27</f>
        <v>-12572550</v>
      </c>
    </row>
    <row r="27" spans="1:5" ht="37.5" customHeight="1" thickBot="1">
      <c r="A27" s="116" t="s">
        <v>387</v>
      </c>
      <c r="B27" s="117" t="s">
        <v>418</v>
      </c>
      <c r="C27" s="259">
        <f>-14566730</f>
        <v>-14566730</v>
      </c>
      <c r="D27" s="259">
        <f>-14080210</f>
        <v>-14080210</v>
      </c>
      <c r="E27" s="259">
        <f>-12572550</f>
        <v>-12572550</v>
      </c>
    </row>
    <row r="28" spans="1:5" ht="27.75" customHeight="1" thickBot="1">
      <c r="A28" s="116" t="s">
        <v>387</v>
      </c>
      <c r="B28" s="114" t="s">
        <v>421</v>
      </c>
      <c r="C28" s="259"/>
      <c r="D28" s="259"/>
      <c r="E28" s="259"/>
    </row>
    <row r="29" spans="1:5" ht="26.25" customHeight="1" thickBot="1">
      <c r="A29" s="115" t="s">
        <v>133</v>
      </c>
      <c r="B29" s="114" t="s">
        <v>388</v>
      </c>
      <c r="C29" s="259">
        <f aca="true" t="shared" si="1" ref="C29:E30">C30</f>
        <v>14810792</v>
      </c>
      <c r="D29" s="259">
        <f t="shared" si="1"/>
        <v>14329341</v>
      </c>
      <c r="E29" s="259">
        <f>E30</f>
        <v>12830498</v>
      </c>
    </row>
    <row r="30" spans="1:5" ht="26.25" customHeight="1" thickBot="1">
      <c r="A30" s="115" t="s">
        <v>141</v>
      </c>
      <c r="B30" s="114" t="s">
        <v>389</v>
      </c>
      <c r="C30" s="259">
        <f t="shared" si="1"/>
        <v>14810792</v>
      </c>
      <c r="D30" s="259">
        <f t="shared" si="1"/>
        <v>14329341</v>
      </c>
      <c r="E30" s="259">
        <f t="shared" si="1"/>
        <v>12830498</v>
      </c>
    </row>
    <row r="31" spans="1:5" ht="29.25" customHeight="1" thickBot="1">
      <c r="A31" s="295" t="s">
        <v>142</v>
      </c>
      <c r="B31" s="296" t="s">
        <v>390</v>
      </c>
      <c r="C31" s="297">
        <f>C32</f>
        <v>14810792</v>
      </c>
      <c r="D31" s="297">
        <f>D32</f>
        <v>14329341</v>
      </c>
      <c r="E31" s="297">
        <f>E32</f>
        <v>12830498</v>
      </c>
    </row>
    <row r="32" spans="1:5" ht="24.75" customHeight="1" thickBot="1">
      <c r="A32" s="298" t="s">
        <v>391</v>
      </c>
      <c r="B32" s="299" t="s">
        <v>419</v>
      </c>
      <c r="C32" s="300">
        <f>14810792</f>
        <v>14810792</v>
      </c>
      <c r="D32" s="300">
        <f>14329341</f>
        <v>14329341</v>
      </c>
      <c r="E32" s="301">
        <f>12830498</f>
        <v>12830498</v>
      </c>
    </row>
    <row r="33" spans="1:5" ht="12" customHeight="1" thickBot="1">
      <c r="A33" s="302" t="s">
        <v>392</v>
      </c>
      <c r="B33" s="303" t="s">
        <v>393</v>
      </c>
      <c r="C33" s="260">
        <v>0</v>
      </c>
      <c r="D33" s="304">
        <v>0</v>
      </c>
      <c r="E33" s="260">
        <v>0</v>
      </c>
    </row>
  </sheetData>
  <sheetProtection/>
  <mergeCells count="9">
    <mergeCell ref="B3:E4"/>
    <mergeCell ref="A10:A11"/>
    <mergeCell ref="B10:B11"/>
    <mergeCell ref="C10:C11"/>
    <mergeCell ref="D10:E10"/>
    <mergeCell ref="A2:E2"/>
    <mergeCell ref="A5:C5"/>
    <mergeCell ref="A6:E6"/>
    <mergeCell ref="A7:E7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15.875" style="0" customWidth="1"/>
    <col min="2" max="2" width="19.25390625" style="0" customWidth="1"/>
    <col min="3" max="3" width="36.375" style="0" customWidth="1"/>
    <col min="4" max="4" width="48.125" style="0" customWidth="1"/>
  </cols>
  <sheetData>
    <row r="1" ht="12.75">
      <c r="D1" s="43" t="s">
        <v>205</v>
      </c>
    </row>
    <row r="2" spans="3:4" ht="43.5" customHeight="1">
      <c r="C2" s="367" t="str">
        <f>прилож1!C4</f>
        <v>к  решению Думы МО "Гаханское"  №94 от  14 февраля  2022 г. "О ВНЕСЕНИИ ИЗМЕНЕНИЙ В РЕШЕНИЕ ДУМЫ МУНИЦИПАЛЬНОГО ОБРАЗОВАНИЯ «ГАХАНСКОЕ» ОТ 23.12.2021 Г. № 93 «О БЮДЖЕТЕ МУНИЦИПАЛЬНОГО ОБРАЗОВАНИЯ «ГАХАНСКОЕ» НА 2022 ГОД И ПЛАНОВЫЙ ПЕРИОД 2023-2024 ГГ"</v>
      </c>
      <c r="D2" s="366"/>
    </row>
    <row r="3" spans="1:4" ht="60" customHeight="1" thickBot="1">
      <c r="A3" s="379" t="s">
        <v>518</v>
      </c>
      <c r="B3" s="380"/>
      <c r="C3" s="380"/>
      <c r="D3" s="380"/>
    </row>
    <row r="4" spans="1:4" ht="59.25" customHeight="1" thickBot="1">
      <c r="A4" s="176" t="s">
        <v>216</v>
      </c>
      <c r="B4" s="113" t="s">
        <v>217</v>
      </c>
      <c r="C4" s="101" t="s">
        <v>65</v>
      </c>
      <c r="D4" s="100" t="s">
        <v>31</v>
      </c>
    </row>
    <row r="5" spans="1:4" ht="33" customHeight="1" thickBot="1">
      <c r="A5" s="381" t="s">
        <v>318</v>
      </c>
      <c r="B5" s="384" t="s">
        <v>316</v>
      </c>
      <c r="C5" s="102" t="s">
        <v>132</v>
      </c>
      <c r="D5" s="103" t="s">
        <v>138</v>
      </c>
    </row>
    <row r="6" spans="1:4" ht="27" customHeight="1" thickBot="1">
      <c r="A6" s="382"/>
      <c r="B6" s="385"/>
      <c r="C6" s="102" t="s">
        <v>366</v>
      </c>
      <c r="D6" s="103" t="s">
        <v>134</v>
      </c>
    </row>
    <row r="7" spans="1:4" ht="30.75" thickBot="1">
      <c r="A7" s="382"/>
      <c r="B7" s="385"/>
      <c r="C7" s="102" t="s">
        <v>417</v>
      </c>
      <c r="D7" s="103" t="s">
        <v>139</v>
      </c>
    </row>
    <row r="8" spans="1:4" ht="28.5" customHeight="1" thickBot="1">
      <c r="A8" s="382"/>
      <c r="B8" s="385"/>
      <c r="C8" s="102" t="s">
        <v>418</v>
      </c>
      <c r="D8" s="103" t="s">
        <v>140</v>
      </c>
    </row>
    <row r="9" spans="1:4" ht="18.75" customHeight="1" thickBot="1">
      <c r="A9" s="382"/>
      <c r="B9" s="385"/>
      <c r="C9" s="102" t="s">
        <v>388</v>
      </c>
      <c r="D9" s="103" t="s">
        <v>133</v>
      </c>
    </row>
    <row r="10" spans="1:4" ht="30.75" thickBot="1">
      <c r="A10" s="382"/>
      <c r="B10" s="385"/>
      <c r="C10" s="102" t="s">
        <v>389</v>
      </c>
      <c r="D10" s="103" t="s">
        <v>141</v>
      </c>
    </row>
    <row r="11" spans="1:4" ht="30.75" customHeight="1" thickBot="1">
      <c r="A11" s="383"/>
      <c r="B11" s="386"/>
      <c r="C11" s="102" t="s">
        <v>419</v>
      </c>
      <c r="D11" s="103" t="s">
        <v>142</v>
      </c>
    </row>
    <row r="12" spans="1:4" ht="15">
      <c r="A12" s="67"/>
      <c r="B12" s="67"/>
      <c r="C12" s="67"/>
      <c r="D12" s="104"/>
    </row>
    <row r="13" spans="1:4" ht="15">
      <c r="A13" s="387"/>
      <c r="B13" s="387"/>
      <c r="C13" s="387"/>
      <c r="D13" s="387"/>
    </row>
  </sheetData>
  <sheetProtection/>
  <mergeCells count="5">
    <mergeCell ref="A3:D3"/>
    <mergeCell ref="A5:A11"/>
    <mergeCell ref="B5:B11"/>
    <mergeCell ref="A13:D13"/>
    <mergeCell ref="C2:D2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B2" sqref="B2:C2"/>
    </sheetView>
  </sheetViews>
  <sheetFormatPr defaultColWidth="9.00390625" defaultRowHeight="12.75"/>
  <cols>
    <col min="1" max="1" width="15.00390625" style="0" customWidth="1"/>
    <col min="2" max="2" width="32.75390625" style="0" customWidth="1"/>
    <col min="3" max="3" width="61.875" style="0" customWidth="1"/>
  </cols>
  <sheetData>
    <row r="1" spans="1:3" ht="12.75">
      <c r="A1" s="53"/>
      <c r="B1" s="53"/>
      <c r="C1" s="55" t="s">
        <v>169</v>
      </c>
    </row>
    <row r="2" spans="1:4" ht="51.75" customHeight="1">
      <c r="A2" s="52"/>
      <c r="B2" s="393" t="str">
        <f>прилож1!C4</f>
        <v>к  решению Думы МО "Гаханское"  №94 от  14 февраля  2022 г. "О ВНЕСЕНИИ ИЗМЕНЕНИЙ В РЕШЕНИЕ ДУМЫ МУНИЦИПАЛЬНОГО ОБРАЗОВАНИЯ «ГАХАНСКОЕ» ОТ 23.12.2021 Г. № 93 «О БЮДЖЕТЕ МУНИЦИПАЛЬНОГО ОБРАЗОВАНИЯ «ГАХАНСКОЕ» НА 2022 ГОД И ПЛАНОВЫЙ ПЕРИОД 2023-2024 ГГ"</v>
      </c>
      <c r="C2" s="394"/>
      <c r="D2" s="56"/>
    </row>
    <row r="3" spans="1:3" ht="47.25" customHeight="1" thickBot="1">
      <c r="A3" s="388" t="s">
        <v>358</v>
      </c>
      <c r="B3" s="388"/>
      <c r="C3" s="388"/>
    </row>
    <row r="4" spans="1:3" ht="39.75" customHeight="1" thickBot="1">
      <c r="A4" s="389" t="s">
        <v>206</v>
      </c>
      <c r="B4" s="389"/>
      <c r="C4" s="390" t="s">
        <v>207</v>
      </c>
    </row>
    <row r="5" spans="1:3" ht="51" customHeight="1" thickBot="1">
      <c r="A5" s="263" t="s">
        <v>208</v>
      </c>
      <c r="B5" s="97" t="s">
        <v>209</v>
      </c>
      <c r="C5" s="391"/>
    </row>
    <row r="6" spans="1:3" ht="32.25" thickBot="1">
      <c r="A6" s="98" t="s">
        <v>317</v>
      </c>
      <c r="B6" s="97"/>
      <c r="C6" s="99" t="s">
        <v>315</v>
      </c>
    </row>
    <row r="7" spans="1:3" ht="68.25" thickBot="1">
      <c r="A7" s="167" t="s">
        <v>317</v>
      </c>
      <c r="B7" s="100" t="s">
        <v>359</v>
      </c>
      <c r="C7" s="168" t="s">
        <v>360</v>
      </c>
    </row>
    <row r="8" spans="1:3" ht="35.25" customHeight="1" thickBot="1">
      <c r="A8" s="167" t="s">
        <v>317</v>
      </c>
      <c r="B8" s="100" t="s">
        <v>214</v>
      </c>
      <c r="C8" s="169" t="s">
        <v>215</v>
      </c>
    </row>
    <row r="9" spans="1:3" ht="30.75" thickBot="1">
      <c r="A9" s="170">
        <v>250</v>
      </c>
      <c r="B9" s="171" t="s">
        <v>301</v>
      </c>
      <c r="C9" s="169" t="s">
        <v>211</v>
      </c>
    </row>
    <row r="10" spans="1:3" ht="21" customHeight="1" thickBot="1">
      <c r="A10" s="170">
        <v>250</v>
      </c>
      <c r="B10" s="171" t="s">
        <v>302</v>
      </c>
      <c r="C10" s="169" t="s">
        <v>212</v>
      </c>
    </row>
    <row r="11" spans="1:3" ht="32.25" thickBot="1">
      <c r="A11" s="172" t="s">
        <v>318</v>
      </c>
      <c r="B11" s="100"/>
      <c r="C11" s="99" t="s">
        <v>316</v>
      </c>
    </row>
    <row r="12" spans="1:3" ht="30.75" thickBot="1">
      <c r="A12" s="173" t="s">
        <v>318</v>
      </c>
      <c r="B12" s="171" t="s">
        <v>210</v>
      </c>
      <c r="C12" s="169" t="s">
        <v>211</v>
      </c>
    </row>
    <row r="13" spans="1:3" ht="30.75" thickBot="1">
      <c r="A13" s="173" t="s">
        <v>318</v>
      </c>
      <c r="B13" s="171" t="s">
        <v>334</v>
      </c>
      <c r="C13" s="169" t="s">
        <v>287</v>
      </c>
    </row>
    <row r="14" spans="1:3" ht="49.5" customHeight="1" thickBot="1">
      <c r="A14" s="173" t="s">
        <v>318</v>
      </c>
      <c r="B14" s="171" t="s">
        <v>335</v>
      </c>
      <c r="C14" s="174" t="s">
        <v>281</v>
      </c>
    </row>
    <row r="15" spans="1:3" ht="49.5" customHeight="1" thickBot="1">
      <c r="A15" s="173" t="s">
        <v>376</v>
      </c>
      <c r="B15" s="171" t="s">
        <v>377</v>
      </c>
      <c r="C15" s="174" t="str">
        <f>прилож1!C40</f>
        <v>Субсидии бюджетам сельских поселений на  реализацию программ формирования современной городской среды</v>
      </c>
    </row>
    <row r="16" spans="1:3" ht="36" customHeight="1" thickBot="1">
      <c r="A16" s="173" t="s">
        <v>318</v>
      </c>
      <c r="B16" s="171" t="s">
        <v>336</v>
      </c>
      <c r="C16" s="175" t="s">
        <v>282</v>
      </c>
    </row>
    <row r="17" spans="1:3" ht="63" customHeight="1" thickBot="1">
      <c r="A17" s="173" t="s">
        <v>318</v>
      </c>
      <c r="B17" s="171" t="s">
        <v>337</v>
      </c>
      <c r="C17" s="169" t="s">
        <v>283</v>
      </c>
    </row>
    <row r="18" spans="1:3" ht="54" customHeight="1" thickBot="1">
      <c r="A18" s="173" t="s">
        <v>318</v>
      </c>
      <c r="B18" s="215" t="s">
        <v>362</v>
      </c>
      <c r="C18" s="166" t="s">
        <v>284</v>
      </c>
    </row>
    <row r="19" spans="1:3" ht="35.25" customHeight="1" thickBot="1">
      <c r="A19" s="173" t="s">
        <v>318</v>
      </c>
      <c r="B19" s="171" t="s">
        <v>338</v>
      </c>
      <c r="C19" s="175" t="s">
        <v>285</v>
      </c>
    </row>
    <row r="20" spans="1:3" ht="117.75" customHeight="1" thickBot="1">
      <c r="A20" s="173" t="s">
        <v>318</v>
      </c>
      <c r="B20" s="215" t="s">
        <v>361</v>
      </c>
      <c r="C20" s="169" t="s">
        <v>213</v>
      </c>
    </row>
    <row r="21" spans="1:3" ht="15">
      <c r="A21" s="392"/>
      <c r="B21" s="392"/>
      <c r="C21" s="392"/>
    </row>
    <row r="22" spans="1:3" ht="15">
      <c r="A22" s="67"/>
      <c r="B22" s="67"/>
      <c r="C22" s="67"/>
    </row>
    <row r="23" spans="1:3" ht="15">
      <c r="A23" s="67"/>
      <c r="B23" s="67"/>
      <c r="C23" s="67"/>
    </row>
  </sheetData>
  <sheetProtection/>
  <mergeCells count="5">
    <mergeCell ref="A3:C3"/>
    <mergeCell ref="A4:B4"/>
    <mergeCell ref="C4:C5"/>
    <mergeCell ref="A21:C21"/>
    <mergeCell ref="B2:C2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33.375" style="0" customWidth="1"/>
    <col min="2" max="2" width="0.74609375" style="0" hidden="1" customWidth="1"/>
    <col min="3" max="3" width="65.625" style="0" customWidth="1"/>
    <col min="4" max="4" width="16.25390625" style="0" customWidth="1"/>
    <col min="5" max="5" width="16.625" style="0" customWidth="1"/>
    <col min="6" max="6" width="16.75390625" style="0" customWidth="1"/>
    <col min="7" max="7" width="13.125" style="0" customWidth="1"/>
    <col min="8" max="8" width="26.375" style="0" customWidth="1"/>
  </cols>
  <sheetData>
    <row r="1" spans="1:4" ht="12.75">
      <c r="A1" s="432"/>
      <c r="B1" s="418"/>
      <c r="C1" s="418"/>
      <c r="D1" s="418"/>
    </row>
    <row r="2" spans="1:4" ht="12.75">
      <c r="A2" s="432"/>
      <c r="B2" s="418"/>
      <c r="C2" s="418"/>
      <c r="D2" s="418"/>
    </row>
    <row r="3" spans="1:6" ht="12.75">
      <c r="A3" s="432"/>
      <c r="B3" s="347" t="s">
        <v>168</v>
      </c>
      <c r="C3" s="347"/>
      <c r="D3" s="347"/>
      <c r="E3" s="348"/>
      <c r="F3" s="348"/>
    </row>
    <row r="4" spans="1:6" ht="55.5" customHeight="1">
      <c r="A4" s="44"/>
      <c r="B4" s="42"/>
      <c r="C4" s="347" t="s">
        <v>517</v>
      </c>
      <c r="D4" s="365"/>
      <c r="E4" s="348"/>
      <c r="F4" s="348"/>
    </row>
    <row r="5" spans="1:6" ht="23.25" customHeight="1">
      <c r="A5" s="438" t="s">
        <v>365</v>
      </c>
      <c r="B5" s="438"/>
      <c r="C5" s="438"/>
      <c r="D5" s="438"/>
      <c r="E5" s="439"/>
      <c r="F5" s="439"/>
    </row>
    <row r="6" spans="1:6" ht="23.25" customHeight="1">
      <c r="A6" s="119"/>
      <c r="B6" s="119"/>
      <c r="C6" s="119"/>
      <c r="D6" s="119"/>
      <c r="E6" s="118"/>
      <c r="F6" s="118"/>
    </row>
    <row r="7" spans="1:6" ht="14.25" thickBot="1">
      <c r="A7" s="419"/>
      <c r="B7" s="419"/>
      <c r="C7" s="71"/>
      <c r="D7" s="437" t="s">
        <v>113</v>
      </c>
      <c r="E7" s="437"/>
      <c r="F7" s="437"/>
    </row>
    <row r="8" spans="1:6" ht="14.25" thickBot="1">
      <c r="A8" s="420" t="s">
        <v>65</v>
      </c>
      <c r="B8" s="421"/>
      <c r="C8" s="424" t="s">
        <v>148</v>
      </c>
      <c r="D8" s="426" t="s">
        <v>512</v>
      </c>
      <c r="E8" s="440" t="s">
        <v>286</v>
      </c>
      <c r="F8" s="441"/>
    </row>
    <row r="9" spans="1:6" ht="14.25" thickBot="1">
      <c r="A9" s="422"/>
      <c r="B9" s="423"/>
      <c r="C9" s="425"/>
      <c r="D9" s="427"/>
      <c r="E9" s="178" t="s">
        <v>367</v>
      </c>
      <c r="F9" s="179" t="s">
        <v>495</v>
      </c>
    </row>
    <row r="10" spans="1:6" ht="18" customHeight="1" thickBot="1">
      <c r="A10" s="433" t="s">
        <v>48</v>
      </c>
      <c r="B10" s="434"/>
      <c r="C10" s="72" t="s">
        <v>49</v>
      </c>
      <c r="D10" s="186">
        <f>SUM(D12+D22+D20+D15+D29)</f>
        <v>4881230</v>
      </c>
      <c r="E10" s="186">
        <f>SUM(E12+E22+E20+E15+E29)</f>
        <v>4982610</v>
      </c>
      <c r="F10" s="187">
        <f>SUM(F12+F22+F20+F15+F29)</f>
        <v>5158950</v>
      </c>
    </row>
    <row r="11" spans="1:6" ht="15.75" customHeight="1" thickBot="1">
      <c r="A11" s="408" t="s">
        <v>50</v>
      </c>
      <c r="B11" s="409"/>
      <c r="C11" s="75" t="s">
        <v>153</v>
      </c>
      <c r="D11" s="183">
        <f aca="true" t="shared" si="0" ref="D11:F13">SUM(D12)</f>
        <v>2500000</v>
      </c>
      <c r="E11" s="183">
        <f t="shared" si="0"/>
        <v>2500000</v>
      </c>
      <c r="F11" s="185">
        <f t="shared" si="0"/>
        <v>2500000</v>
      </c>
    </row>
    <row r="12" spans="1:6" ht="17.25" customHeight="1" thickBot="1">
      <c r="A12" s="408" t="s">
        <v>52</v>
      </c>
      <c r="B12" s="409"/>
      <c r="C12" s="76" t="s">
        <v>51</v>
      </c>
      <c r="D12" s="183">
        <f t="shared" si="0"/>
        <v>2500000</v>
      </c>
      <c r="E12" s="183">
        <f t="shared" si="0"/>
        <v>2500000</v>
      </c>
      <c r="F12" s="188">
        <f t="shared" si="0"/>
        <v>2500000</v>
      </c>
    </row>
    <row r="13" spans="1:8" ht="17.25" customHeight="1" thickBot="1">
      <c r="A13" s="408" t="s">
        <v>53</v>
      </c>
      <c r="B13" s="409"/>
      <c r="C13" s="76" t="s">
        <v>54</v>
      </c>
      <c r="D13" s="183">
        <f t="shared" si="0"/>
        <v>2500000</v>
      </c>
      <c r="E13" s="183">
        <f t="shared" si="0"/>
        <v>2500000</v>
      </c>
      <c r="F13" s="188">
        <f t="shared" si="0"/>
        <v>2500000</v>
      </c>
      <c r="G13" s="399"/>
      <c r="H13" s="348"/>
    </row>
    <row r="14" spans="1:8" ht="39.75" customHeight="1" thickBot="1">
      <c r="A14" s="408" t="s">
        <v>152</v>
      </c>
      <c r="B14" s="409"/>
      <c r="C14" s="95" t="s">
        <v>291</v>
      </c>
      <c r="D14" s="189">
        <v>2500000</v>
      </c>
      <c r="E14" s="190">
        <v>2500000</v>
      </c>
      <c r="F14" s="191">
        <v>2500000</v>
      </c>
      <c r="G14" s="400"/>
      <c r="H14" s="348"/>
    </row>
    <row r="15" spans="1:8" ht="36.75" customHeight="1" thickBot="1">
      <c r="A15" s="77" t="s">
        <v>339</v>
      </c>
      <c r="B15" s="78"/>
      <c r="C15" s="96" t="s">
        <v>188</v>
      </c>
      <c r="D15" s="192">
        <f>SUM(D16:D19)</f>
        <v>2101230</v>
      </c>
      <c r="E15" s="192">
        <f>SUM(E16:E19)</f>
        <v>2202610</v>
      </c>
      <c r="F15" s="193">
        <f>SUM(F16:F19)</f>
        <v>2378950</v>
      </c>
      <c r="G15" s="50"/>
      <c r="H15" s="51"/>
    </row>
    <row r="16" spans="1:8" ht="53.25" customHeight="1" thickBot="1">
      <c r="A16" s="79" t="s">
        <v>173</v>
      </c>
      <c r="B16" s="80"/>
      <c r="C16" s="81" t="s">
        <v>183</v>
      </c>
      <c r="D16" s="163">
        <v>950030</v>
      </c>
      <c r="E16" s="194">
        <v>985440</v>
      </c>
      <c r="F16" s="195">
        <v>1047420</v>
      </c>
      <c r="G16" s="50"/>
      <c r="H16" s="51"/>
    </row>
    <row r="17" spans="1:8" ht="65.25" customHeight="1" thickBot="1">
      <c r="A17" s="82" t="s">
        <v>174</v>
      </c>
      <c r="B17" s="83"/>
      <c r="C17" s="84" t="s">
        <v>184</v>
      </c>
      <c r="D17" s="161">
        <v>5260</v>
      </c>
      <c r="E17" s="196">
        <v>5520</v>
      </c>
      <c r="F17" s="162">
        <v>6060</v>
      </c>
      <c r="G17" s="50"/>
      <c r="H17" s="51"/>
    </row>
    <row r="18" spans="1:8" ht="67.5" customHeight="1" thickBot="1">
      <c r="A18" s="82" t="s">
        <v>175</v>
      </c>
      <c r="B18" s="83"/>
      <c r="C18" s="84" t="s">
        <v>186</v>
      </c>
      <c r="D18" s="161">
        <v>1265070</v>
      </c>
      <c r="E18" s="190">
        <v>1333760</v>
      </c>
      <c r="F18" s="197">
        <v>1459890</v>
      </c>
      <c r="G18" s="50"/>
      <c r="H18" s="51"/>
    </row>
    <row r="19" spans="1:8" ht="39.75" customHeight="1" thickBot="1">
      <c r="A19" s="82" t="s">
        <v>176</v>
      </c>
      <c r="B19" s="83"/>
      <c r="C19" s="84" t="s">
        <v>185</v>
      </c>
      <c r="D19" s="161">
        <v>-119130</v>
      </c>
      <c r="E19" s="196">
        <v>-122110</v>
      </c>
      <c r="F19" s="162">
        <v>-134420</v>
      </c>
      <c r="G19" s="50"/>
      <c r="H19" s="51"/>
    </row>
    <row r="20" spans="1:6" ht="14.25" thickBot="1">
      <c r="A20" s="408" t="s">
        <v>122</v>
      </c>
      <c r="B20" s="409"/>
      <c r="C20" s="76" t="s">
        <v>130</v>
      </c>
      <c r="D20" s="183">
        <f>D21</f>
        <v>30000</v>
      </c>
      <c r="E20" s="183">
        <f>E21</f>
        <v>30000</v>
      </c>
      <c r="F20" s="185">
        <f>F21</f>
        <v>30000</v>
      </c>
    </row>
    <row r="21" spans="1:6" ht="15.75" customHeight="1" thickBot="1">
      <c r="A21" s="73" t="s">
        <v>143</v>
      </c>
      <c r="B21" s="74"/>
      <c r="C21" s="86" t="s">
        <v>123</v>
      </c>
      <c r="D21" s="198">
        <v>30000</v>
      </c>
      <c r="E21" s="196">
        <v>30000</v>
      </c>
      <c r="F21" s="162">
        <v>30000</v>
      </c>
    </row>
    <row r="22" spans="1:6" ht="14.25" thickBot="1">
      <c r="A22" s="408" t="s">
        <v>55</v>
      </c>
      <c r="B22" s="409"/>
      <c r="C22" s="76" t="s">
        <v>56</v>
      </c>
      <c r="D22" s="183">
        <f>SUM(D23+D25)</f>
        <v>250000</v>
      </c>
      <c r="E22" s="184">
        <f>SUM(E23+E25)</f>
        <v>250000</v>
      </c>
      <c r="F22" s="185">
        <f>SUM(F23+F25)</f>
        <v>250000</v>
      </c>
    </row>
    <row r="23" spans="1:8" ht="14.25" thickBot="1">
      <c r="A23" s="408" t="s">
        <v>115</v>
      </c>
      <c r="B23" s="409"/>
      <c r="C23" s="76" t="s">
        <v>116</v>
      </c>
      <c r="D23" s="183">
        <f>D24</f>
        <v>55000</v>
      </c>
      <c r="E23" s="183">
        <f>E24</f>
        <v>55000</v>
      </c>
      <c r="F23" s="188">
        <f>F24</f>
        <v>55000</v>
      </c>
      <c r="G23" s="401"/>
      <c r="H23" s="402"/>
    </row>
    <row r="24" spans="1:8" ht="44.25" customHeight="1" thickBot="1">
      <c r="A24" s="406" t="s">
        <v>81</v>
      </c>
      <c r="B24" s="407"/>
      <c r="C24" s="88" t="s">
        <v>144</v>
      </c>
      <c r="D24" s="161">
        <v>55000</v>
      </c>
      <c r="E24" s="199">
        <v>55000</v>
      </c>
      <c r="F24" s="200">
        <v>55000</v>
      </c>
      <c r="G24" s="400"/>
      <c r="H24" s="348"/>
    </row>
    <row r="25" spans="1:6" ht="14.25" thickBot="1">
      <c r="A25" s="408" t="s">
        <v>57</v>
      </c>
      <c r="B25" s="409"/>
      <c r="C25" s="76" t="s">
        <v>58</v>
      </c>
      <c r="D25" s="183">
        <f>SUM(D26+D28)</f>
        <v>195000</v>
      </c>
      <c r="E25" s="184">
        <f>SUM(E26+E28)</f>
        <v>195000</v>
      </c>
      <c r="F25" s="185">
        <f>SUM(F26+F28)</f>
        <v>195000</v>
      </c>
    </row>
    <row r="26" spans="1:8" ht="27" customHeight="1" thickBot="1">
      <c r="A26" s="408" t="s">
        <v>117</v>
      </c>
      <c r="B26" s="409"/>
      <c r="C26" s="76" t="s">
        <v>118</v>
      </c>
      <c r="D26" s="161">
        <f>SUM(D27)</f>
        <v>50000</v>
      </c>
      <c r="E26" s="161">
        <f>SUM(E27)</f>
        <v>50000</v>
      </c>
      <c r="F26" s="191">
        <f>SUM(F27)</f>
        <v>50000</v>
      </c>
      <c r="G26" s="400"/>
      <c r="H26" s="348"/>
    </row>
    <row r="27" spans="1:8" ht="54" customHeight="1" thickBot="1">
      <c r="A27" s="406" t="s">
        <v>222</v>
      </c>
      <c r="B27" s="407"/>
      <c r="C27" s="88" t="s">
        <v>119</v>
      </c>
      <c r="D27" s="161">
        <v>50000</v>
      </c>
      <c r="E27" s="196">
        <v>50000</v>
      </c>
      <c r="F27" s="162">
        <v>50000</v>
      </c>
      <c r="G27" s="403"/>
      <c r="H27" s="402"/>
    </row>
    <row r="28" spans="1:8" ht="54" customHeight="1" thickBot="1">
      <c r="A28" s="85" t="s">
        <v>223</v>
      </c>
      <c r="B28" s="87"/>
      <c r="C28" s="88" t="s">
        <v>172</v>
      </c>
      <c r="D28" s="161">
        <f>'[1]2019 план'!$C$57+33000</f>
        <v>145000</v>
      </c>
      <c r="E28" s="162">
        <f>D28</f>
        <v>145000</v>
      </c>
      <c r="F28" s="162">
        <f>E28</f>
        <v>145000</v>
      </c>
      <c r="G28" s="49"/>
      <c r="H28" s="48"/>
    </row>
    <row r="29" spans="1:8" ht="54" customHeight="1" thickBot="1">
      <c r="A29" s="108" t="s">
        <v>294</v>
      </c>
      <c r="B29" s="87"/>
      <c r="C29" s="112" t="s">
        <v>293</v>
      </c>
      <c r="D29" s="161">
        <f aca="true" t="shared" si="1" ref="D29:F31">D30</f>
        <v>0</v>
      </c>
      <c r="E29" s="161">
        <f t="shared" si="1"/>
        <v>0</v>
      </c>
      <c r="F29" s="162">
        <f t="shared" si="1"/>
        <v>0</v>
      </c>
      <c r="G29" s="49"/>
      <c r="H29" s="48"/>
    </row>
    <row r="30" spans="1:8" ht="54" customHeight="1" thickBot="1">
      <c r="A30" s="109" t="s">
        <v>296</v>
      </c>
      <c r="B30" s="87"/>
      <c r="C30" s="152" t="s">
        <v>295</v>
      </c>
      <c r="D30" s="161">
        <f t="shared" si="1"/>
        <v>0</v>
      </c>
      <c r="E30" s="161">
        <f t="shared" si="1"/>
        <v>0</v>
      </c>
      <c r="F30" s="162">
        <f t="shared" si="1"/>
        <v>0</v>
      </c>
      <c r="G30" s="49"/>
      <c r="H30" s="48"/>
    </row>
    <row r="31" spans="1:8" ht="54" customHeight="1" thickBot="1">
      <c r="A31" s="110" t="s">
        <v>298</v>
      </c>
      <c r="B31" s="87"/>
      <c r="C31" s="152" t="s">
        <v>297</v>
      </c>
      <c r="D31" s="161">
        <f t="shared" si="1"/>
        <v>0</v>
      </c>
      <c r="E31" s="161">
        <f t="shared" si="1"/>
        <v>0</v>
      </c>
      <c r="F31" s="162">
        <f t="shared" si="1"/>
        <v>0</v>
      </c>
      <c r="G31" s="49"/>
      <c r="H31" s="48"/>
    </row>
    <row r="32" spans="1:8" ht="69" customHeight="1" thickBot="1">
      <c r="A32" s="111" t="s">
        <v>300</v>
      </c>
      <c r="B32" s="87"/>
      <c r="C32" s="151" t="s">
        <v>299</v>
      </c>
      <c r="D32" s="161">
        <v>0</v>
      </c>
      <c r="E32" s="190">
        <v>0</v>
      </c>
      <c r="F32" s="197">
        <v>0</v>
      </c>
      <c r="G32" s="49"/>
      <c r="H32" s="48"/>
    </row>
    <row r="33" spans="1:6" ht="18" customHeight="1" thickBot="1">
      <c r="A33" s="412"/>
      <c r="B33" s="413"/>
      <c r="C33" s="224" t="s">
        <v>145</v>
      </c>
      <c r="D33" s="220">
        <f>D10</f>
        <v>4881230</v>
      </c>
      <c r="E33" s="221">
        <f>E10</f>
        <v>4982610</v>
      </c>
      <c r="F33" s="222">
        <f>F10</f>
        <v>5158950</v>
      </c>
    </row>
    <row r="34" spans="1:6" ht="18" customHeight="1" thickBot="1">
      <c r="A34" s="414" t="s">
        <v>340</v>
      </c>
      <c r="B34" s="415"/>
      <c r="C34" s="223" t="s">
        <v>59</v>
      </c>
      <c r="D34" s="220">
        <f>SUM(D35)</f>
        <v>17472100</v>
      </c>
      <c r="E34" s="221">
        <f>SUM(E35)</f>
        <v>9106000</v>
      </c>
      <c r="F34" s="222">
        <f>SUM(F35)</f>
        <v>9256800</v>
      </c>
    </row>
    <row r="35" spans="1:6" ht="27" customHeight="1" thickBot="1">
      <c r="A35" s="408" t="s">
        <v>341</v>
      </c>
      <c r="B35" s="409"/>
      <c r="C35" s="91" t="s">
        <v>151</v>
      </c>
      <c r="D35" s="183">
        <f>SUM(D36+D39+D42+D47)</f>
        <v>17472100</v>
      </c>
      <c r="E35" s="184">
        <f>SUM(E36+E39+E42)</f>
        <v>9106000</v>
      </c>
      <c r="F35" s="185">
        <f>SUM(F36+F39+F42)</f>
        <v>9256800</v>
      </c>
    </row>
    <row r="36" spans="1:6" ht="24" customHeight="1" thickBot="1">
      <c r="A36" s="408" t="s">
        <v>353</v>
      </c>
      <c r="B36" s="409"/>
      <c r="C36" s="76" t="s">
        <v>120</v>
      </c>
      <c r="D36" s="183">
        <f>SUM(D37+D38)</f>
        <v>8826500</v>
      </c>
      <c r="E36" s="183">
        <f>SUM(E37+E38)</f>
        <v>8298800</v>
      </c>
      <c r="F36" s="188">
        <f>SUM(F37+F38)</f>
        <v>8444200</v>
      </c>
    </row>
    <row r="37" spans="1:6" s="181" customFormat="1" ht="32.25" customHeight="1" thickBot="1">
      <c r="A37" s="410" t="s">
        <v>352</v>
      </c>
      <c r="B37" s="411"/>
      <c r="C37" s="180" t="s">
        <v>343</v>
      </c>
      <c r="D37" s="201">
        <v>0</v>
      </c>
      <c r="E37" s="201">
        <v>0</v>
      </c>
      <c r="F37" s="202">
        <v>0</v>
      </c>
    </row>
    <row r="38" spans="1:6" s="181" customFormat="1" ht="42" customHeight="1" thickBot="1">
      <c r="A38" s="435" t="s">
        <v>483</v>
      </c>
      <c r="B38" s="436"/>
      <c r="C38" s="277" t="s">
        <v>342</v>
      </c>
      <c r="D38" s="278">
        <f>8823400+3100</f>
        <v>8826500</v>
      </c>
      <c r="E38" s="278">
        <f>8230500+68300</f>
        <v>8298800</v>
      </c>
      <c r="F38" s="279">
        <f>6541200+1903000</f>
        <v>8444200</v>
      </c>
    </row>
    <row r="39" spans="1:8" s="181" customFormat="1" ht="36.75" customHeight="1" thickBot="1">
      <c r="A39" s="416" t="s">
        <v>374</v>
      </c>
      <c r="B39" s="417"/>
      <c r="C39" s="182" t="s">
        <v>121</v>
      </c>
      <c r="D39" s="205">
        <f>D40+D41</f>
        <v>8454800</v>
      </c>
      <c r="E39" s="205">
        <f>E40+E41</f>
        <v>611500</v>
      </c>
      <c r="F39" s="206">
        <f>F40+F41</f>
        <v>611500</v>
      </c>
      <c r="G39" s="395"/>
      <c r="H39" s="396"/>
    </row>
    <row r="40" spans="1:8" s="181" customFormat="1" ht="36.75" customHeight="1" hidden="1" thickBot="1">
      <c r="A40" s="218" t="s">
        <v>368</v>
      </c>
      <c r="B40" s="219"/>
      <c r="C40" s="180" t="s">
        <v>375</v>
      </c>
      <c r="D40" s="201">
        <v>0</v>
      </c>
      <c r="E40" s="201">
        <v>0</v>
      </c>
      <c r="F40" s="202">
        <v>0</v>
      </c>
      <c r="G40" s="216"/>
      <c r="H40" s="217"/>
    </row>
    <row r="41" spans="1:7" ht="26.25" customHeight="1" thickBot="1">
      <c r="A41" s="406" t="s">
        <v>354</v>
      </c>
      <c r="B41" s="407"/>
      <c r="C41" s="88" t="s">
        <v>282</v>
      </c>
      <c r="D41" s="201">
        <f>1254800+7200000</f>
        <v>8454800</v>
      </c>
      <c r="E41" s="203">
        <v>611500</v>
      </c>
      <c r="F41" s="204">
        <v>611500</v>
      </c>
      <c r="G41" s="47"/>
    </row>
    <row r="42" spans="1:6" ht="26.25" customHeight="1" thickBot="1">
      <c r="A42" s="408" t="s">
        <v>371</v>
      </c>
      <c r="B42" s="409"/>
      <c r="C42" s="90" t="s">
        <v>288</v>
      </c>
      <c r="D42" s="207">
        <f>SUM(D43+D45)</f>
        <v>190800</v>
      </c>
      <c r="E42" s="207">
        <f>SUM(E43+E45)</f>
        <v>195700</v>
      </c>
      <c r="F42" s="208">
        <f>SUM(F43+F45)</f>
        <v>201100</v>
      </c>
    </row>
    <row r="43" spans="1:6" ht="40.5" customHeight="1" thickBot="1">
      <c r="A43" s="408" t="s">
        <v>370</v>
      </c>
      <c r="B43" s="409"/>
      <c r="C43" s="90" t="s">
        <v>150</v>
      </c>
      <c r="D43" s="207">
        <f>SUM(D44)</f>
        <v>142800</v>
      </c>
      <c r="E43" s="207">
        <f>E44</f>
        <v>147700</v>
      </c>
      <c r="F43" s="208">
        <f>F44</f>
        <v>153100</v>
      </c>
    </row>
    <row r="44" spans="1:6" s="181" customFormat="1" ht="43.5" customHeight="1" thickBot="1">
      <c r="A44" s="410" t="s">
        <v>369</v>
      </c>
      <c r="B44" s="411"/>
      <c r="C44" s="180" t="s">
        <v>283</v>
      </c>
      <c r="D44" s="201">
        <f>143400-600</f>
        <v>142800</v>
      </c>
      <c r="E44" s="209">
        <f>148400-700</f>
        <v>147700</v>
      </c>
      <c r="F44" s="210">
        <f>153700-600</f>
        <v>153100</v>
      </c>
    </row>
    <row r="45" spans="1:6" ht="33" customHeight="1" thickBot="1">
      <c r="A45" s="408" t="s">
        <v>355</v>
      </c>
      <c r="B45" s="409"/>
      <c r="C45" s="91" t="s">
        <v>149</v>
      </c>
      <c r="D45" s="184">
        <f>D46</f>
        <v>48000</v>
      </c>
      <c r="E45" s="184">
        <f>E46</f>
        <v>48000</v>
      </c>
      <c r="F45" s="185">
        <f>F46</f>
        <v>48000</v>
      </c>
    </row>
    <row r="46" spans="1:8" ht="36.75" customHeight="1" thickBot="1">
      <c r="A46" s="406" t="s">
        <v>356</v>
      </c>
      <c r="B46" s="407"/>
      <c r="C46" s="84" t="s">
        <v>284</v>
      </c>
      <c r="D46" s="203">
        <f>47300+700</f>
        <v>48000</v>
      </c>
      <c r="E46" s="209">
        <f>47300+700</f>
        <v>48000</v>
      </c>
      <c r="F46" s="204">
        <f>47300+700</f>
        <v>48000</v>
      </c>
      <c r="G46" s="397"/>
      <c r="H46" s="398"/>
    </row>
    <row r="47" spans="1:8" ht="29.25" customHeight="1" thickBot="1">
      <c r="A47" s="408" t="s">
        <v>372</v>
      </c>
      <c r="B47" s="409"/>
      <c r="C47" s="225" t="s">
        <v>262</v>
      </c>
      <c r="D47" s="184">
        <v>0</v>
      </c>
      <c r="E47" s="184">
        <f>E48</f>
        <v>0</v>
      </c>
      <c r="F47" s="185">
        <f>F48</f>
        <v>0</v>
      </c>
      <c r="G47" s="50"/>
      <c r="H47" s="106"/>
    </row>
    <row r="48" spans="1:8" ht="27" customHeight="1" thickBot="1">
      <c r="A48" s="406" t="s">
        <v>373</v>
      </c>
      <c r="B48" s="407"/>
      <c r="C48" s="107" t="s">
        <v>292</v>
      </c>
      <c r="D48" s="196">
        <v>0</v>
      </c>
      <c r="E48" s="162">
        <v>0</v>
      </c>
      <c r="F48" s="162">
        <v>0</v>
      </c>
      <c r="G48" s="50"/>
      <c r="H48" s="106"/>
    </row>
    <row r="49" spans="1:6" ht="15" customHeight="1" thickBot="1">
      <c r="A49" s="404"/>
      <c r="B49" s="405"/>
      <c r="C49" s="121" t="s">
        <v>60</v>
      </c>
      <c r="D49" s="192">
        <f>SUM(D33+D34)</f>
        <v>22353330</v>
      </c>
      <c r="E49" s="186">
        <f>SUM(E33+E34)</f>
        <v>14088610</v>
      </c>
      <c r="F49" s="211">
        <f>SUM(F33+F34)</f>
        <v>14415750</v>
      </c>
    </row>
    <row r="50" spans="1:6" ht="16.5" customHeight="1" thickBot="1">
      <c r="A50" s="406"/>
      <c r="B50" s="407"/>
      <c r="C50" s="92" t="s">
        <v>61</v>
      </c>
      <c r="D50" s="290">
        <f>D10*5%</f>
        <v>244061.5</v>
      </c>
      <c r="E50" s="290">
        <f>E10*5%</f>
        <v>249130.5</v>
      </c>
      <c r="F50" s="292">
        <f>F10*5%</f>
        <v>257947.5</v>
      </c>
    </row>
    <row r="51" spans="1:6" ht="17.25" customHeight="1" thickBot="1">
      <c r="A51" s="406"/>
      <c r="B51" s="407"/>
      <c r="C51" s="89" t="s">
        <v>112</v>
      </c>
      <c r="D51" s="291">
        <f>SUM(D33+D34+D50)</f>
        <v>22597391.5</v>
      </c>
      <c r="E51" s="291">
        <f>SUM(E33+E34+E50)</f>
        <v>14337740.5</v>
      </c>
      <c r="F51" s="293">
        <f>SUM(F33+F34+F50)</f>
        <v>14673697.5</v>
      </c>
    </row>
    <row r="52" spans="1:6" ht="13.5">
      <c r="A52" s="93"/>
      <c r="B52" s="93"/>
      <c r="C52" s="94"/>
      <c r="D52" s="93"/>
      <c r="E52" s="66"/>
      <c r="F52" s="66"/>
    </row>
    <row r="53" spans="1:6" ht="13.5">
      <c r="A53" s="430"/>
      <c r="B53" s="430"/>
      <c r="C53" s="430"/>
      <c r="D53" s="431"/>
      <c r="E53" s="66"/>
      <c r="F53" s="66"/>
    </row>
    <row r="54" spans="1:4" ht="12.75">
      <c r="A54" s="45"/>
      <c r="B54" s="45"/>
      <c r="C54" s="45"/>
      <c r="D54" s="45"/>
    </row>
    <row r="55" ht="12.75">
      <c r="A55" s="46" t="s">
        <v>146</v>
      </c>
    </row>
    <row r="58" spans="3:4" ht="12.75">
      <c r="C58" s="428"/>
      <c r="D58" s="429"/>
    </row>
  </sheetData>
  <sheetProtection/>
  <mergeCells count="52">
    <mergeCell ref="A37:B37"/>
    <mergeCell ref="A23:B23"/>
    <mergeCell ref="A24:B24"/>
    <mergeCell ref="D7:F7"/>
    <mergeCell ref="C4:F4"/>
    <mergeCell ref="A5:F5"/>
    <mergeCell ref="E8:F8"/>
    <mergeCell ref="C58:D58"/>
    <mergeCell ref="A53:D53"/>
    <mergeCell ref="A51:B51"/>
    <mergeCell ref="A1:A3"/>
    <mergeCell ref="B1:D1"/>
    <mergeCell ref="A10:B10"/>
    <mergeCell ref="A35:B35"/>
    <mergeCell ref="A36:B36"/>
    <mergeCell ref="A38:B38"/>
    <mergeCell ref="A11:B11"/>
    <mergeCell ref="B2:D2"/>
    <mergeCell ref="A7:B7"/>
    <mergeCell ref="A8:B9"/>
    <mergeCell ref="C8:C9"/>
    <mergeCell ref="D8:D9"/>
    <mergeCell ref="A13:B13"/>
    <mergeCell ref="B3:F3"/>
    <mergeCell ref="A12:B12"/>
    <mergeCell ref="A41:B41"/>
    <mergeCell ref="A14:B14"/>
    <mergeCell ref="A20:B20"/>
    <mergeCell ref="A27:B27"/>
    <mergeCell ref="A33:B33"/>
    <mergeCell ref="A22:B22"/>
    <mergeCell ref="A34:B34"/>
    <mergeCell ref="A39:B39"/>
    <mergeCell ref="A25:B25"/>
    <mergeCell ref="A26:B26"/>
    <mergeCell ref="A49:B49"/>
    <mergeCell ref="A50:B50"/>
    <mergeCell ref="A42:B42"/>
    <mergeCell ref="A45:B45"/>
    <mergeCell ref="A46:B46"/>
    <mergeCell ref="A43:B43"/>
    <mergeCell ref="A44:B44"/>
    <mergeCell ref="A48:B48"/>
    <mergeCell ref="A47:B47"/>
    <mergeCell ref="G39:H39"/>
    <mergeCell ref="G46:H46"/>
    <mergeCell ref="G13:H13"/>
    <mergeCell ref="G14:H14"/>
    <mergeCell ref="G23:H23"/>
    <mergeCell ref="G24:H24"/>
    <mergeCell ref="G26:H26"/>
    <mergeCell ref="G27:H27"/>
  </mergeCells>
  <printOptions/>
  <pageMargins left="0.5905511811023623" right="0.35433070866141736" top="0.1968503937007874" bottom="0.2755905511811024" header="0.15748031496062992" footer="0.2362204724409449"/>
  <pageSetup fitToHeight="1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1"/>
  <sheetViews>
    <sheetView zoomScale="85" zoomScaleNormal="85" zoomScalePageLayoutView="0" workbookViewId="0" topLeftCell="A1">
      <selection activeCell="H38" sqref="H38"/>
    </sheetView>
  </sheetViews>
  <sheetFormatPr defaultColWidth="9.00390625" defaultRowHeight="12.75"/>
  <cols>
    <col min="1" max="1" width="54.125" style="0" customWidth="1"/>
    <col min="2" max="2" width="8.875" style="0" customWidth="1"/>
    <col min="3" max="3" width="8.75390625" style="0" customWidth="1"/>
    <col min="4" max="4" width="9.75390625" style="0" customWidth="1"/>
    <col min="5" max="5" width="13.625" style="0" customWidth="1"/>
    <col min="6" max="6" width="9.25390625" style="0" customWidth="1"/>
    <col min="7" max="7" width="9.375" style="0" customWidth="1"/>
    <col min="8" max="8" width="13.00390625" style="0" customWidth="1"/>
  </cols>
  <sheetData>
    <row r="1" spans="5:8" ht="12.75">
      <c r="E1" s="443" t="s">
        <v>99</v>
      </c>
      <c r="F1" s="443"/>
      <c r="G1" s="443"/>
      <c r="H1" s="443"/>
    </row>
    <row r="2" spans="5:8" ht="12.75">
      <c r="E2" s="31" t="s">
        <v>67</v>
      </c>
      <c r="F2" s="31"/>
      <c r="G2" s="31"/>
      <c r="H2" s="31"/>
    </row>
    <row r="3" spans="1:8" ht="12.75">
      <c r="A3" s="27"/>
      <c r="E3" t="s">
        <v>100</v>
      </c>
      <c r="G3" s="31"/>
      <c r="H3" s="31"/>
    </row>
    <row r="4" spans="1:8" ht="12.75">
      <c r="A4" s="27"/>
      <c r="E4" t="s">
        <v>101</v>
      </c>
      <c r="G4" s="31"/>
      <c r="H4" s="31"/>
    </row>
    <row r="5" spans="5:8" ht="12.75">
      <c r="E5" s="31"/>
      <c r="F5" s="31"/>
      <c r="G5" s="37"/>
      <c r="H5" s="31"/>
    </row>
    <row r="6" spans="1:8" ht="27.75" customHeight="1">
      <c r="A6" s="442" t="s">
        <v>104</v>
      </c>
      <c r="B6" s="442"/>
      <c r="C6" s="442"/>
      <c r="D6" s="442"/>
      <c r="E6" s="442"/>
      <c r="F6" s="442"/>
      <c r="G6" s="442"/>
      <c r="H6" s="442"/>
    </row>
    <row r="7" ht="15.75" customHeight="1"/>
    <row r="8" spans="1:8" ht="12.75">
      <c r="A8" s="7"/>
      <c r="B8" s="8" t="s">
        <v>30</v>
      </c>
      <c r="C8" s="8"/>
      <c r="D8" s="8"/>
      <c r="E8" s="8"/>
      <c r="F8" s="9"/>
      <c r="G8" s="10"/>
      <c r="H8" s="10"/>
    </row>
    <row r="9" spans="1:8" ht="48.75" customHeight="1">
      <c r="A9" s="11" t="s">
        <v>31</v>
      </c>
      <c r="B9" s="30" t="s">
        <v>32</v>
      </c>
      <c r="C9" s="12" t="s">
        <v>33</v>
      </c>
      <c r="D9" s="12" t="s">
        <v>34</v>
      </c>
      <c r="E9" s="12" t="s">
        <v>35</v>
      </c>
      <c r="F9" s="13" t="s">
        <v>36</v>
      </c>
      <c r="G9" s="14" t="s">
        <v>66</v>
      </c>
      <c r="H9" s="14" t="s">
        <v>38</v>
      </c>
    </row>
    <row r="10" spans="1:10" ht="25.5">
      <c r="A10" s="28" t="s">
        <v>103</v>
      </c>
      <c r="B10" s="17" t="s">
        <v>102</v>
      </c>
      <c r="C10" s="16"/>
      <c r="D10" s="10"/>
      <c r="E10" s="16"/>
      <c r="F10" s="10"/>
      <c r="G10" s="16"/>
      <c r="H10" s="34">
        <f>H12+H50+H73+H103+H41+H90+H96</f>
        <v>1928.3999999999999</v>
      </c>
      <c r="I10">
        <v>1093.4</v>
      </c>
      <c r="J10" s="27"/>
    </row>
    <row r="11" spans="1:8" ht="6.75" customHeight="1">
      <c r="A11" s="26"/>
      <c r="B11" s="3"/>
      <c r="C11" s="16"/>
      <c r="D11" s="2"/>
      <c r="E11" s="16"/>
      <c r="F11" s="2"/>
      <c r="G11" s="16"/>
      <c r="H11" s="2"/>
    </row>
    <row r="12" spans="1:10" ht="12.75">
      <c r="A12" s="20" t="s">
        <v>0</v>
      </c>
      <c r="B12" s="17" t="s">
        <v>102</v>
      </c>
      <c r="C12" s="4" t="s">
        <v>1</v>
      </c>
      <c r="D12" s="3" t="s">
        <v>2</v>
      </c>
      <c r="E12" s="4" t="s">
        <v>3</v>
      </c>
      <c r="F12" s="3" t="s">
        <v>4</v>
      </c>
      <c r="G12" s="4" t="s">
        <v>4</v>
      </c>
      <c r="H12" s="2">
        <f>H14+H22</f>
        <v>707.5</v>
      </c>
      <c r="J12" s="27"/>
    </row>
    <row r="13" spans="1:8" ht="9.75" customHeight="1">
      <c r="A13" s="20"/>
      <c r="B13" s="3"/>
      <c r="C13" s="4"/>
      <c r="D13" s="3"/>
      <c r="E13" s="4"/>
      <c r="F13" s="3"/>
      <c r="G13" s="4"/>
      <c r="H13" s="2"/>
    </row>
    <row r="14" spans="1:8" ht="25.5">
      <c r="A14" s="15" t="s">
        <v>82</v>
      </c>
      <c r="B14" s="17" t="s">
        <v>102</v>
      </c>
      <c r="C14" s="4" t="s">
        <v>1</v>
      </c>
      <c r="D14" s="3" t="s">
        <v>39</v>
      </c>
      <c r="E14" s="4" t="s">
        <v>3</v>
      </c>
      <c r="F14" s="6" t="s">
        <v>4</v>
      </c>
      <c r="G14" s="5" t="s">
        <v>4</v>
      </c>
      <c r="H14" s="25">
        <f>H15</f>
        <v>212</v>
      </c>
    </row>
    <row r="15" spans="1:8" ht="51">
      <c r="A15" s="15" t="s">
        <v>83</v>
      </c>
      <c r="B15" s="17" t="s">
        <v>102</v>
      </c>
      <c r="C15" s="4" t="s">
        <v>1</v>
      </c>
      <c r="D15" s="3" t="s">
        <v>39</v>
      </c>
      <c r="E15" s="4" t="s">
        <v>84</v>
      </c>
      <c r="F15" s="3" t="s">
        <v>4</v>
      </c>
      <c r="G15" s="4" t="s">
        <v>4</v>
      </c>
      <c r="H15" s="25">
        <f>H16</f>
        <v>212</v>
      </c>
    </row>
    <row r="16" spans="1:8" ht="12.75">
      <c r="A16" s="20" t="s">
        <v>85</v>
      </c>
      <c r="B16" s="17" t="s">
        <v>102</v>
      </c>
      <c r="C16" s="4" t="s">
        <v>1</v>
      </c>
      <c r="D16" s="3" t="s">
        <v>39</v>
      </c>
      <c r="E16" s="4" t="s">
        <v>86</v>
      </c>
      <c r="F16" s="3" t="s">
        <v>4</v>
      </c>
      <c r="G16" s="4" t="s">
        <v>4</v>
      </c>
      <c r="H16" s="25">
        <f>H17</f>
        <v>212</v>
      </c>
    </row>
    <row r="17" spans="1:8" ht="12.75">
      <c r="A17" s="20" t="s">
        <v>87</v>
      </c>
      <c r="B17" s="17" t="s">
        <v>102</v>
      </c>
      <c r="C17" s="4" t="s">
        <v>1</v>
      </c>
      <c r="D17" s="3" t="s">
        <v>39</v>
      </c>
      <c r="E17" s="4" t="s">
        <v>86</v>
      </c>
      <c r="F17" s="3">
        <v>500</v>
      </c>
      <c r="G17" s="4" t="s">
        <v>4</v>
      </c>
      <c r="H17" s="25">
        <f>H18</f>
        <v>212</v>
      </c>
    </row>
    <row r="18" spans="1:10" ht="12.75">
      <c r="A18" s="15" t="s">
        <v>9</v>
      </c>
      <c r="B18" s="17" t="s">
        <v>102</v>
      </c>
      <c r="C18" s="4" t="s">
        <v>1</v>
      </c>
      <c r="D18" s="3" t="s">
        <v>39</v>
      </c>
      <c r="E18" s="4" t="s">
        <v>86</v>
      </c>
      <c r="F18" s="3">
        <v>500</v>
      </c>
      <c r="G18" s="4">
        <v>210</v>
      </c>
      <c r="H18" s="25">
        <f>H19+H20</f>
        <v>212</v>
      </c>
      <c r="J18" s="27"/>
    </row>
    <row r="19" spans="1:11" ht="12.75">
      <c r="A19" s="15" t="s">
        <v>10</v>
      </c>
      <c r="B19" s="17" t="s">
        <v>102</v>
      </c>
      <c r="C19" s="4" t="s">
        <v>1</v>
      </c>
      <c r="D19" s="3" t="s">
        <v>39</v>
      </c>
      <c r="E19" s="4" t="s">
        <v>86</v>
      </c>
      <c r="F19" s="3">
        <v>500</v>
      </c>
      <c r="G19" s="4">
        <v>211</v>
      </c>
      <c r="H19" s="25">
        <v>168</v>
      </c>
      <c r="J19" s="5">
        <v>168</v>
      </c>
      <c r="K19" s="5">
        <v>100</v>
      </c>
    </row>
    <row r="20" spans="1:11" ht="12.75">
      <c r="A20" s="15" t="s">
        <v>12</v>
      </c>
      <c r="B20" s="17" t="s">
        <v>102</v>
      </c>
      <c r="C20" s="4" t="s">
        <v>1</v>
      </c>
      <c r="D20" s="3" t="s">
        <v>39</v>
      </c>
      <c r="E20" s="4" t="s">
        <v>86</v>
      </c>
      <c r="F20" s="3">
        <v>500</v>
      </c>
      <c r="G20" s="4">
        <v>213</v>
      </c>
      <c r="H20" s="25">
        <v>44</v>
      </c>
      <c r="J20" s="5">
        <v>44</v>
      </c>
      <c r="K20" s="5">
        <v>26.2</v>
      </c>
    </row>
    <row r="21" spans="1:8" ht="8.25" customHeight="1" hidden="1">
      <c r="A21" s="20"/>
      <c r="B21" s="17" t="s">
        <v>102</v>
      </c>
      <c r="C21" s="4"/>
      <c r="D21" s="3"/>
      <c r="E21" s="4"/>
      <c r="F21" s="3"/>
      <c r="G21" s="4"/>
      <c r="H21" s="2"/>
    </row>
    <row r="22" spans="1:10" ht="38.25">
      <c r="A22" s="15" t="s">
        <v>5</v>
      </c>
      <c r="B22" s="17" t="s">
        <v>102</v>
      </c>
      <c r="C22" s="4" t="s">
        <v>1</v>
      </c>
      <c r="D22" s="3" t="s">
        <v>6</v>
      </c>
      <c r="E22" s="4" t="s">
        <v>3</v>
      </c>
      <c r="F22" s="6" t="s">
        <v>4</v>
      </c>
      <c r="G22" s="5" t="s">
        <v>4</v>
      </c>
      <c r="H22" s="2">
        <f>H23</f>
        <v>495.5</v>
      </c>
      <c r="J22">
        <f>212/7</f>
        <v>30.285714285714285</v>
      </c>
    </row>
    <row r="23" spans="1:8" ht="25.5">
      <c r="A23" s="15" t="s">
        <v>7</v>
      </c>
      <c r="B23" s="17" t="s">
        <v>102</v>
      </c>
      <c r="C23" s="4" t="s">
        <v>1</v>
      </c>
      <c r="D23" s="3" t="s">
        <v>6</v>
      </c>
      <c r="E23" s="4" t="s">
        <v>84</v>
      </c>
      <c r="F23" s="3" t="s">
        <v>4</v>
      </c>
      <c r="G23" s="4" t="s">
        <v>4</v>
      </c>
      <c r="H23" s="2">
        <f>H24</f>
        <v>495.5</v>
      </c>
    </row>
    <row r="24" spans="1:8" ht="12.75">
      <c r="A24" s="15" t="s">
        <v>98</v>
      </c>
      <c r="B24" s="17" t="s">
        <v>102</v>
      </c>
      <c r="C24" s="4" t="s">
        <v>1</v>
      </c>
      <c r="D24" s="3" t="s">
        <v>6</v>
      </c>
      <c r="E24" s="4" t="s">
        <v>88</v>
      </c>
      <c r="F24" s="3" t="s">
        <v>4</v>
      </c>
      <c r="G24" s="4" t="s">
        <v>4</v>
      </c>
      <c r="H24" s="2">
        <f>H25</f>
        <v>495.5</v>
      </c>
    </row>
    <row r="25" spans="1:8" ht="25.5">
      <c r="A25" s="15" t="s">
        <v>90</v>
      </c>
      <c r="B25" s="17" t="s">
        <v>102</v>
      </c>
      <c r="C25" s="4" t="s">
        <v>1</v>
      </c>
      <c r="D25" s="3" t="s">
        <v>6</v>
      </c>
      <c r="E25" s="4" t="s">
        <v>88</v>
      </c>
      <c r="F25" s="3" t="s">
        <v>89</v>
      </c>
      <c r="G25" s="4" t="s">
        <v>4</v>
      </c>
      <c r="H25" s="2">
        <f>H26+H30+H36+H37</f>
        <v>495.5</v>
      </c>
    </row>
    <row r="26" spans="1:8" ht="12.75">
      <c r="A26" s="15" t="s">
        <v>9</v>
      </c>
      <c r="B26" s="17" t="s">
        <v>102</v>
      </c>
      <c r="C26" s="4" t="s">
        <v>1</v>
      </c>
      <c r="D26" s="3" t="s">
        <v>6</v>
      </c>
      <c r="E26" s="4" t="s">
        <v>88</v>
      </c>
      <c r="F26" s="3" t="s">
        <v>89</v>
      </c>
      <c r="G26" s="4">
        <v>210</v>
      </c>
      <c r="H26" s="2">
        <f>H27+H28+H29</f>
        <v>316.4</v>
      </c>
    </row>
    <row r="27" spans="1:8" ht="12.75">
      <c r="A27" s="15" t="s">
        <v>10</v>
      </c>
      <c r="B27" s="17" t="s">
        <v>102</v>
      </c>
      <c r="C27" s="4" t="s">
        <v>1</v>
      </c>
      <c r="D27" s="3" t="s">
        <v>6</v>
      </c>
      <c r="E27" s="4" t="s">
        <v>88</v>
      </c>
      <c r="F27" s="3" t="s">
        <v>89</v>
      </c>
      <c r="G27" s="4">
        <v>211</v>
      </c>
      <c r="H27" s="25">
        <f>220+30.7</f>
        <v>250.7</v>
      </c>
    </row>
    <row r="28" spans="1:8" ht="12.75" hidden="1">
      <c r="A28" s="15" t="s">
        <v>11</v>
      </c>
      <c r="B28" s="17" t="s">
        <v>102</v>
      </c>
      <c r="C28" s="4" t="s">
        <v>1</v>
      </c>
      <c r="D28" s="3" t="s">
        <v>6</v>
      </c>
      <c r="E28" s="4" t="s">
        <v>88</v>
      </c>
      <c r="F28" s="3" t="s">
        <v>89</v>
      </c>
      <c r="G28" s="4">
        <v>212</v>
      </c>
      <c r="H28" s="2"/>
    </row>
    <row r="29" spans="1:8" ht="12.75">
      <c r="A29" s="15" t="s">
        <v>12</v>
      </c>
      <c r="B29" s="17" t="s">
        <v>102</v>
      </c>
      <c r="C29" s="4" t="s">
        <v>1</v>
      </c>
      <c r="D29" s="3" t="s">
        <v>6</v>
      </c>
      <c r="E29" s="4" t="s">
        <v>88</v>
      </c>
      <c r="F29" s="3" t="s">
        <v>89</v>
      </c>
      <c r="G29" s="4">
        <v>213</v>
      </c>
      <c r="H29" s="2">
        <v>65.7</v>
      </c>
    </row>
    <row r="30" spans="1:8" ht="12.75">
      <c r="A30" s="15" t="s">
        <v>13</v>
      </c>
      <c r="B30" s="17" t="s">
        <v>102</v>
      </c>
      <c r="C30" s="4" t="s">
        <v>1</v>
      </c>
      <c r="D30" s="3" t="s">
        <v>6</v>
      </c>
      <c r="E30" s="4" t="s">
        <v>88</v>
      </c>
      <c r="F30" s="3" t="s">
        <v>89</v>
      </c>
      <c r="G30" s="4">
        <v>220</v>
      </c>
      <c r="H30" s="25">
        <f>H31+H32+H33+H34+H35</f>
        <v>102</v>
      </c>
    </row>
    <row r="31" spans="1:8" ht="12.75">
      <c r="A31" s="15" t="s">
        <v>14</v>
      </c>
      <c r="B31" s="17" t="s">
        <v>102</v>
      </c>
      <c r="C31" s="4" t="s">
        <v>1</v>
      </c>
      <c r="D31" s="3" t="s">
        <v>6</v>
      </c>
      <c r="E31" s="4" t="s">
        <v>88</v>
      </c>
      <c r="F31" s="3" t="s">
        <v>89</v>
      </c>
      <c r="G31" s="4">
        <v>221</v>
      </c>
      <c r="H31" s="25">
        <v>12</v>
      </c>
    </row>
    <row r="32" spans="1:8" ht="12.75" hidden="1">
      <c r="A32" s="15" t="s">
        <v>15</v>
      </c>
      <c r="B32" s="17" t="s">
        <v>102</v>
      </c>
      <c r="C32" s="4" t="s">
        <v>1</v>
      </c>
      <c r="D32" s="3" t="s">
        <v>6</v>
      </c>
      <c r="E32" s="4" t="s">
        <v>88</v>
      </c>
      <c r="F32" s="3" t="s">
        <v>89</v>
      </c>
      <c r="G32" s="4">
        <v>222</v>
      </c>
      <c r="H32" s="25"/>
    </row>
    <row r="33" spans="1:8" ht="12.75">
      <c r="A33" s="15" t="s">
        <v>16</v>
      </c>
      <c r="B33" s="17" t="s">
        <v>102</v>
      </c>
      <c r="C33" s="4" t="s">
        <v>1</v>
      </c>
      <c r="D33" s="3" t="s">
        <v>6</v>
      </c>
      <c r="E33" s="4" t="s">
        <v>88</v>
      </c>
      <c r="F33" s="3" t="s">
        <v>89</v>
      </c>
      <c r="G33" s="4">
        <v>223</v>
      </c>
      <c r="H33" s="25">
        <v>20</v>
      </c>
    </row>
    <row r="34" spans="1:8" ht="12.75" hidden="1">
      <c r="A34" s="15" t="s">
        <v>17</v>
      </c>
      <c r="B34" s="17" t="s">
        <v>102</v>
      </c>
      <c r="C34" s="4" t="s">
        <v>1</v>
      </c>
      <c r="D34" s="3" t="s">
        <v>6</v>
      </c>
      <c r="E34" s="4" t="s">
        <v>88</v>
      </c>
      <c r="F34" s="3" t="s">
        <v>89</v>
      </c>
      <c r="G34" s="4">
        <v>225</v>
      </c>
      <c r="H34" s="25"/>
    </row>
    <row r="35" spans="1:8" ht="12.75">
      <c r="A35" s="15" t="s">
        <v>18</v>
      </c>
      <c r="B35" s="17" t="s">
        <v>102</v>
      </c>
      <c r="C35" s="4" t="s">
        <v>1</v>
      </c>
      <c r="D35" s="3" t="s">
        <v>6</v>
      </c>
      <c r="E35" s="4" t="s">
        <v>88</v>
      </c>
      <c r="F35" s="3" t="s">
        <v>89</v>
      </c>
      <c r="G35" s="4">
        <v>226</v>
      </c>
      <c r="H35" s="25">
        <v>70</v>
      </c>
    </row>
    <row r="36" spans="1:8" ht="12.75">
      <c r="A36" s="15" t="s">
        <v>19</v>
      </c>
      <c r="B36" s="17" t="s">
        <v>102</v>
      </c>
      <c r="C36" s="4" t="s">
        <v>1</v>
      </c>
      <c r="D36" s="3" t="s">
        <v>6</v>
      </c>
      <c r="E36" s="4" t="s">
        <v>88</v>
      </c>
      <c r="F36" s="3" t="s">
        <v>89</v>
      </c>
      <c r="G36" s="4">
        <v>290</v>
      </c>
      <c r="H36" s="25">
        <v>10</v>
      </c>
    </row>
    <row r="37" spans="1:8" ht="12.75">
      <c r="A37" s="15" t="s">
        <v>20</v>
      </c>
      <c r="B37" s="17" t="s">
        <v>102</v>
      </c>
      <c r="C37" s="4" t="s">
        <v>1</v>
      </c>
      <c r="D37" s="3" t="s">
        <v>6</v>
      </c>
      <c r="E37" s="4" t="s">
        <v>88</v>
      </c>
      <c r="F37" s="3" t="s">
        <v>89</v>
      </c>
      <c r="G37" s="4">
        <v>300</v>
      </c>
      <c r="H37" s="25">
        <f>H38+H39</f>
        <v>67.1</v>
      </c>
    </row>
    <row r="38" spans="1:8" ht="12.75">
      <c r="A38" s="15" t="s">
        <v>21</v>
      </c>
      <c r="B38" s="17" t="s">
        <v>102</v>
      </c>
      <c r="C38" s="4" t="s">
        <v>1</v>
      </c>
      <c r="D38" s="3" t="s">
        <v>6</v>
      </c>
      <c r="E38" s="4" t="s">
        <v>88</v>
      </c>
      <c r="F38" s="3" t="s">
        <v>89</v>
      </c>
      <c r="G38" s="4">
        <v>310</v>
      </c>
      <c r="H38" s="25">
        <v>20</v>
      </c>
    </row>
    <row r="39" spans="1:8" ht="12.75">
      <c r="A39" s="15" t="s">
        <v>22</v>
      </c>
      <c r="B39" s="17" t="s">
        <v>102</v>
      </c>
      <c r="C39" s="4" t="s">
        <v>1</v>
      </c>
      <c r="D39" s="3" t="s">
        <v>6</v>
      </c>
      <c r="E39" s="4" t="s">
        <v>88</v>
      </c>
      <c r="F39" s="3" t="s">
        <v>89</v>
      </c>
      <c r="G39" s="4">
        <v>340</v>
      </c>
      <c r="H39" s="25">
        <v>47.1</v>
      </c>
    </row>
    <row r="40" spans="1:8" ht="6.75" customHeight="1">
      <c r="A40" s="15"/>
      <c r="B40" s="17" t="s">
        <v>102</v>
      </c>
      <c r="C40" s="4"/>
      <c r="D40" s="3"/>
      <c r="E40" s="4"/>
      <c r="F40" s="3"/>
      <c r="G40" s="4"/>
      <c r="H40" s="2"/>
    </row>
    <row r="41" spans="1:8" ht="13.5" customHeight="1">
      <c r="A41" s="15" t="s">
        <v>69</v>
      </c>
      <c r="B41" s="17" t="s">
        <v>102</v>
      </c>
      <c r="C41" s="3" t="s">
        <v>39</v>
      </c>
      <c r="D41" s="3" t="s">
        <v>2</v>
      </c>
      <c r="E41" s="4" t="s">
        <v>3</v>
      </c>
      <c r="F41" s="3" t="s">
        <v>4</v>
      </c>
      <c r="G41" s="4" t="s">
        <v>4</v>
      </c>
      <c r="H41" s="25">
        <f>H42</f>
        <v>23</v>
      </c>
    </row>
    <row r="42" spans="1:8" ht="12.75">
      <c r="A42" s="15" t="s">
        <v>68</v>
      </c>
      <c r="B42" s="17" t="s">
        <v>102</v>
      </c>
      <c r="C42" s="3" t="s">
        <v>39</v>
      </c>
      <c r="D42" s="3" t="s">
        <v>43</v>
      </c>
      <c r="E42" s="4" t="s">
        <v>3</v>
      </c>
      <c r="F42" s="3" t="s">
        <v>4</v>
      </c>
      <c r="G42" s="4" t="s">
        <v>4</v>
      </c>
      <c r="H42" s="25">
        <f>H43</f>
        <v>23</v>
      </c>
    </row>
    <row r="43" spans="1:8" ht="25.5">
      <c r="A43" s="15" t="s">
        <v>7</v>
      </c>
      <c r="B43" s="17" t="s">
        <v>102</v>
      </c>
      <c r="C43" s="3" t="s">
        <v>39</v>
      </c>
      <c r="D43" s="3" t="s">
        <v>43</v>
      </c>
      <c r="E43" s="4" t="s">
        <v>8</v>
      </c>
      <c r="F43" s="3" t="s">
        <v>4</v>
      </c>
      <c r="G43" s="4" t="s">
        <v>4</v>
      </c>
      <c r="H43" s="25">
        <f>H44</f>
        <v>23</v>
      </c>
    </row>
    <row r="44" spans="1:8" ht="25.5">
      <c r="A44" s="15" t="s">
        <v>91</v>
      </c>
      <c r="B44" s="17" t="s">
        <v>102</v>
      </c>
      <c r="C44" s="3" t="s">
        <v>39</v>
      </c>
      <c r="D44" s="3" t="s">
        <v>43</v>
      </c>
      <c r="E44" s="4" t="s">
        <v>92</v>
      </c>
      <c r="F44" s="3" t="s">
        <v>4</v>
      </c>
      <c r="G44" s="4" t="s">
        <v>4</v>
      </c>
      <c r="H44" s="25">
        <f>H45</f>
        <v>23</v>
      </c>
    </row>
    <row r="45" spans="1:8" ht="12.75">
      <c r="A45" s="15" t="s">
        <v>87</v>
      </c>
      <c r="B45" s="17" t="s">
        <v>102</v>
      </c>
      <c r="C45" s="3" t="s">
        <v>39</v>
      </c>
      <c r="D45" s="3" t="s">
        <v>43</v>
      </c>
      <c r="E45" s="4" t="s">
        <v>92</v>
      </c>
      <c r="F45" s="3">
        <v>500</v>
      </c>
      <c r="G45" s="4" t="s">
        <v>4</v>
      </c>
      <c r="H45" s="25">
        <f>H46</f>
        <v>23</v>
      </c>
    </row>
    <row r="46" spans="1:8" ht="12.75">
      <c r="A46" s="15" t="s">
        <v>9</v>
      </c>
      <c r="B46" s="17" t="s">
        <v>102</v>
      </c>
      <c r="C46" s="3" t="s">
        <v>39</v>
      </c>
      <c r="D46" s="3" t="s">
        <v>43</v>
      </c>
      <c r="E46" s="4" t="s">
        <v>92</v>
      </c>
      <c r="F46" s="3">
        <v>500</v>
      </c>
      <c r="G46" s="4">
        <v>210</v>
      </c>
      <c r="H46" s="25">
        <f>H47+H48</f>
        <v>23</v>
      </c>
    </row>
    <row r="47" spans="1:11" ht="12.75">
      <c r="A47" s="15" t="s">
        <v>10</v>
      </c>
      <c r="B47" s="17" t="s">
        <v>102</v>
      </c>
      <c r="C47" s="3" t="s">
        <v>39</v>
      </c>
      <c r="D47" s="3" t="s">
        <v>43</v>
      </c>
      <c r="E47" s="4" t="s">
        <v>92</v>
      </c>
      <c r="F47" s="3">
        <v>500</v>
      </c>
      <c r="G47" s="4">
        <v>211</v>
      </c>
      <c r="H47" s="25">
        <v>18.2</v>
      </c>
      <c r="J47" s="5"/>
      <c r="K47" s="5"/>
    </row>
    <row r="48" spans="1:10" ht="12.75">
      <c r="A48" s="15" t="s">
        <v>12</v>
      </c>
      <c r="B48" s="17" t="s">
        <v>102</v>
      </c>
      <c r="C48" s="3" t="s">
        <v>39</v>
      </c>
      <c r="D48" s="3" t="s">
        <v>43</v>
      </c>
      <c r="E48" s="4" t="s">
        <v>92</v>
      </c>
      <c r="F48" s="3">
        <v>500</v>
      </c>
      <c r="G48" s="4">
        <v>213</v>
      </c>
      <c r="H48" s="25">
        <v>4.8</v>
      </c>
      <c r="J48" s="5"/>
    </row>
    <row r="49" spans="1:8" ht="9" customHeight="1">
      <c r="A49" s="15"/>
      <c r="B49" s="17" t="s">
        <v>102</v>
      </c>
      <c r="C49" s="4"/>
      <c r="D49" s="3"/>
      <c r="E49" s="4"/>
      <c r="F49" s="3"/>
      <c r="G49" s="4"/>
      <c r="H49" s="2"/>
    </row>
    <row r="50" spans="1:8" ht="12.75">
      <c r="A50" s="29" t="s">
        <v>105</v>
      </c>
      <c r="B50" s="17" t="s">
        <v>102</v>
      </c>
      <c r="C50" s="16"/>
      <c r="D50" s="2"/>
      <c r="E50" s="16"/>
      <c r="F50" s="2"/>
      <c r="G50" s="16"/>
      <c r="H50" s="2">
        <f>H51</f>
        <v>831.1</v>
      </c>
    </row>
    <row r="51" spans="1:8" ht="25.5">
      <c r="A51" s="15" t="s">
        <v>24</v>
      </c>
      <c r="B51" s="17" t="s">
        <v>102</v>
      </c>
      <c r="C51" s="5" t="s">
        <v>25</v>
      </c>
      <c r="D51" s="6" t="s">
        <v>2</v>
      </c>
      <c r="E51" s="4" t="s">
        <v>3</v>
      </c>
      <c r="F51" s="6" t="s">
        <v>4</v>
      </c>
      <c r="G51" s="5" t="s">
        <v>4</v>
      </c>
      <c r="H51" s="2">
        <f>H52</f>
        <v>831.1</v>
      </c>
    </row>
    <row r="52" spans="1:8" ht="12.75">
      <c r="A52" s="15" t="s">
        <v>26</v>
      </c>
      <c r="B52" s="17" t="s">
        <v>102</v>
      </c>
      <c r="C52" s="5" t="s">
        <v>25</v>
      </c>
      <c r="D52" s="6" t="s">
        <v>1</v>
      </c>
      <c r="E52" s="4" t="s">
        <v>3</v>
      </c>
      <c r="F52" s="6" t="s">
        <v>4</v>
      </c>
      <c r="G52" s="5" t="s">
        <v>4</v>
      </c>
      <c r="H52" s="2">
        <f>H53</f>
        <v>831.1</v>
      </c>
    </row>
    <row r="53" spans="1:8" ht="25.5">
      <c r="A53" s="15" t="s">
        <v>93</v>
      </c>
      <c r="B53" s="17" t="s">
        <v>102</v>
      </c>
      <c r="C53" s="5" t="s">
        <v>25</v>
      </c>
      <c r="D53" s="6" t="s">
        <v>1</v>
      </c>
      <c r="E53" s="4" t="s">
        <v>27</v>
      </c>
      <c r="F53" s="6" t="s">
        <v>4</v>
      </c>
      <c r="G53" s="5" t="s">
        <v>4</v>
      </c>
      <c r="H53" s="2">
        <f>H55</f>
        <v>831.1</v>
      </c>
    </row>
    <row r="54" spans="1:8" ht="12.75">
      <c r="A54" s="15" t="s">
        <v>23</v>
      </c>
      <c r="B54" s="17" t="s">
        <v>102</v>
      </c>
      <c r="C54" s="5" t="s">
        <v>25</v>
      </c>
      <c r="D54" s="6" t="s">
        <v>1</v>
      </c>
      <c r="E54" s="4" t="s">
        <v>94</v>
      </c>
      <c r="F54" s="6" t="s">
        <v>4</v>
      </c>
      <c r="G54" s="5" t="s">
        <v>4</v>
      </c>
      <c r="H54" s="21">
        <f>H55</f>
        <v>831.1</v>
      </c>
    </row>
    <row r="55" spans="1:8" ht="12.75">
      <c r="A55" s="15" t="s">
        <v>95</v>
      </c>
      <c r="B55" s="17" t="s">
        <v>102</v>
      </c>
      <c r="C55" s="5" t="s">
        <v>25</v>
      </c>
      <c r="D55" s="6" t="s">
        <v>1</v>
      </c>
      <c r="E55" s="4" t="s">
        <v>94</v>
      </c>
      <c r="F55" s="6" t="s">
        <v>96</v>
      </c>
      <c r="G55" s="5" t="s">
        <v>4</v>
      </c>
      <c r="H55" s="2">
        <f>H56+H60+H67+H66</f>
        <v>831.1</v>
      </c>
    </row>
    <row r="56" spans="1:8" ht="12.75">
      <c r="A56" s="15" t="s">
        <v>9</v>
      </c>
      <c r="B56" s="17" t="s">
        <v>102</v>
      </c>
      <c r="C56" s="5" t="s">
        <v>25</v>
      </c>
      <c r="D56" s="6" t="s">
        <v>1</v>
      </c>
      <c r="E56" s="4" t="s">
        <v>94</v>
      </c>
      <c r="F56" s="6" t="s">
        <v>96</v>
      </c>
      <c r="G56" s="4">
        <v>210</v>
      </c>
      <c r="H56" s="2">
        <f>H57+H58+H59</f>
        <v>741.1</v>
      </c>
    </row>
    <row r="57" spans="1:8" ht="12.75">
      <c r="A57" s="15" t="s">
        <v>10</v>
      </c>
      <c r="B57" s="17" t="s">
        <v>102</v>
      </c>
      <c r="C57" s="5" t="s">
        <v>25</v>
      </c>
      <c r="D57" s="6" t="s">
        <v>1</v>
      </c>
      <c r="E57" s="4" t="s">
        <v>94</v>
      </c>
      <c r="F57" s="6" t="s">
        <v>96</v>
      </c>
      <c r="G57" s="4">
        <v>211</v>
      </c>
      <c r="H57" s="2">
        <v>580.5</v>
      </c>
    </row>
    <row r="58" spans="1:8" ht="12.75">
      <c r="A58" s="15" t="s">
        <v>11</v>
      </c>
      <c r="B58" s="17" t="s">
        <v>102</v>
      </c>
      <c r="C58" s="5" t="s">
        <v>25</v>
      </c>
      <c r="D58" s="6" t="s">
        <v>1</v>
      </c>
      <c r="E58" s="4" t="s">
        <v>94</v>
      </c>
      <c r="F58" s="6" t="s">
        <v>96</v>
      </c>
      <c r="G58" s="4">
        <v>212</v>
      </c>
      <c r="H58" s="2">
        <v>8.5</v>
      </c>
    </row>
    <row r="59" spans="1:8" ht="12.75">
      <c r="A59" s="15" t="s">
        <v>12</v>
      </c>
      <c r="B59" s="17" t="s">
        <v>102</v>
      </c>
      <c r="C59" s="5" t="s">
        <v>25</v>
      </c>
      <c r="D59" s="6" t="s">
        <v>1</v>
      </c>
      <c r="E59" s="4" t="s">
        <v>94</v>
      </c>
      <c r="F59" s="6" t="s">
        <v>96</v>
      </c>
      <c r="G59" s="4">
        <v>213</v>
      </c>
      <c r="H59" s="2">
        <v>152.1</v>
      </c>
    </row>
    <row r="60" spans="1:8" ht="12.75">
      <c r="A60" s="15" t="s">
        <v>13</v>
      </c>
      <c r="B60" s="17" t="s">
        <v>102</v>
      </c>
      <c r="C60" s="5" t="s">
        <v>25</v>
      </c>
      <c r="D60" s="6" t="s">
        <v>1</v>
      </c>
      <c r="E60" s="4" t="s">
        <v>94</v>
      </c>
      <c r="F60" s="6" t="s">
        <v>96</v>
      </c>
      <c r="G60" s="4">
        <v>220</v>
      </c>
      <c r="H60" s="2">
        <f>H61+H62+H63+H64+H65</f>
        <v>50</v>
      </c>
    </row>
    <row r="61" spans="1:8" ht="12.75" hidden="1">
      <c r="A61" s="15" t="s">
        <v>14</v>
      </c>
      <c r="B61" s="17" t="s">
        <v>102</v>
      </c>
      <c r="C61" s="5" t="s">
        <v>25</v>
      </c>
      <c r="D61" s="6" t="s">
        <v>1</v>
      </c>
      <c r="E61" s="4" t="s">
        <v>94</v>
      </c>
      <c r="F61" s="6" t="s">
        <v>96</v>
      </c>
      <c r="G61" s="4">
        <v>221</v>
      </c>
      <c r="H61" s="2"/>
    </row>
    <row r="62" spans="1:8" ht="12.75" hidden="1">
      <c r="A62" s="15" t="s">
        <v>15</v>
      </c>
      <c r="B62" s="17" t="s">
        <v>102</v>
      </c>
      <c r="C62" s="5" t="s">
        <v>25</v>
      </c>
      <c r="D62" s="6" t="s">
        <v>1</v>
      </c>
      <c r="E62" s="4" t="s">
        <v>94</v>
      </c>
      <c r="F62" s="6" t="s">
        <v>96</v>
      </c>
      <c r="G62" s="4">
        <v>222</v>
      </c>
      <c r="H62" s="2"/>
    </row>
    <row r="63" spans="1:8" ht="12.75">
      <c r="A63" s="15" t="s">
        <v>16</v>
      </c>
      <c r="B63" s="17" t="s">
        <v>102</v>
      </c>
      <c r="C63" s="5" t="s">
        <v>25</v>
      </c>
      <c r="D63" s="6" t="s">
        <v>1</v>
      </c>
      <c r="E63" s="4" t="s">
        <v>94</v>
      </c>
      <c r="F63" s="6" t="s">
        <v>96</v>
      </c>
      <c r="G63" s="4">
        <v>223</v>
      </c>
      <c r="H63" s="2">
        <v>50</v>
      </c>
    </row>
    <row r="64" spans="1:8" ht="12.75" hidden="1">
      <c r="A64" s="15" t="s">
        <v>17</v>
      </c>
      <c r="B64" s="17" t="s">
        <v>102</v>
      </c>
      <c r="C64" s="5" t="s">
        <v>25</v>
      </c>
      <c r="D64" s="6" t="s">
        <v>1</v>
      </c>
      <c r="E64" s="4" t="s">
        <v>94</v>
      </c>
      <c r="F64" s="6" t="s">
        <v>96</v>
      </c>
      <c r="G64" s="4">
        <v>225</v>
      </c>
      <c r="H64" s="2"/>
    </row>
    <row r="65" spans="1:8" ht="12.75" hidden="1">
      <c r="A65" s="15" t="s">
        <v>18</v>
      </c>
      <c r="B65" s="17" t="s">
        <v>102</v>
      </c>
      <c r="C65" s="5" t="s">
        <v>25</v>
      </c>
      <c r="D65" s="6" t="s">
        <v>1</v>
      </c>
      <c r="E65" s="4" t="s">
        <v>94</v>
      </c>
      <c r="F65" s="6" t="s">
        <v>96</v>
      </c>
      <c r="G65" s="4">
        <v>226</v>
      </c>
      <c r="H65" s="2"/>
    </row>
    <row r="66" spans="1:8" ht="12.75">
      <c r="A66" s="15" t="s">
        <v>19</v>
      </c>
      <c r="B66" s="17" t="s">
        <v>102</v>
      </c>
      <c r="C66" s="5" t="s">
        <v>25</v>
      </c>
      <c r="D66" s="6" t="s">
        <v>1</v>
      </c>
      <c r="E66" s="4" t="s">
        <v>94</v>
      </c>
      <c r="F66" s="6" t="s">
        <v>96</v>
      </c>
      <c r="G66" s="4">
        <v>290</v>
      </c>
      <c r="H66" s="2">
        <v>10</v>
      </c>
    </row>
    <row r="67" spans="1:8" ht="12.75">
      <c r="A67" s="15" t="s">
        <v>20</v>
      </c>
      <c r="B67" s="17" t="s">
        <v>102</v>
      </c>
      <c r="C67" s="5" t="s">
        <v>25</v>
      </c>
      <c r="D67" s="6" t="s">
        <v>1</v>
      </c>
      <c r="E67" s="4" t="s">
        <v>94</v>
      </c>
      <c r="F67" s="6" t="s">
        <v>96</v>
      </c>
      <c r="G67" s="4">
        <v>300</v>
      </c>
      <c r="H67" s="2">
        <f>H68+H69</f>
        <v>30</v>
      </c>
    </row>
    <row r="68" spans="1:8" ht="12.75">
      <c r="A68" s="15" t="s">
        <v>21</v>
      </c>
      <c r="B68" s="17" t="s">
        <v>102</v>
      </c>
      <c r="C68" s="5" t="s">
        <v>25</v>
      </c>
      <c r="D68" s="6" t="s">
        <v>1</v>
      </c>
      <c r="E68" s="4" t="s">
        <v>94</v>
      </c>
      <c r="F68" s="6" t="s">
        <v>96</v>
      </c>
      <c r="G68" s="4">
        <v>310</v>
      </c>
      <c r="H68" s="2">
        <v>10</v>
      </c>
    </row>
    <row r="69" spans="1:8" ht="12.75">
      <c r="A69" s="15" t="s">
        <v>22</v>
      </c>
      <c r="B69" s="17" t="s">
        <v>102</v>
      </c>
      <c r="C69" s="5" t="s">
        <v>25</v>
      </c>
      <c r="D69" s="6" t="s">
        <v>1</v>
      </c>
      <c r="E69" s="4" t="s">
        <v>94</v>
      </c>
      <c r="F69" s="6" t="s">
        <v>96</v>
      </c>
      <c r="G69" s="4">
        <v>340</v>
      </c>
      <c r="H69" s="2">
        <v>20</v>
      </c>
    </row>
    <row r="70" spans="1:8" ht="6" customHeight="1">
      <c r="A70" s="15"/>
      <c r="B70" s="17" t="s">
        <v>102</v>
      </c>
      <c r="C70" s="5"/>
      <c r="D70" s="6"/>
      <c r="E70" s="4"/>
      <c r="F70" s="6"/>
      <c r="G70" s="4"/>
      <c r="H70" s="2"/>
    </row>
    <row r="71" spans="1:8" ht="12.75">
      <c r="A71" s="24"/>
      <c r="B71" s="22" t="s">
        <v>30</v>
      </c>
      <c r="C71" s="22"/>
      <c r="D71" s="22"/>
      <c r="E71" s="22"/>
      <c r="F71" s="22"/>
      <c r="G71" s="22"/>
      <c r="H71" s="22"/>
    </row>
    <row r="72" spans="1:8" ht="51">
      <c r="A72" s="23" t="s">
        <v>31</v>
      </c>
      <c r="B72" s="23" t="s">
        <v>32</v>
      </c>
      <c r="C72" s="12" t="s">
        <v>33</v>
      </c>
      <c r="D72" s="12" t="s">
        <v>34</v>
      </c>
      <c r="E72" s="12" t="s">
        <v>35</v>
      </c>
      <c r="F72" s="12" t="s">
        <v>36</v>
      </c>
      <c r="G72" s="12" t="s">
        <v>37</v>
      </c>
      <c r="H72" s="12" t="s">
        <v>38</v>
      </c>
    </row>
    <row r="73" spans="1:8" ht="24" customHeight="1">
      <c r="A73" s="29" t="s">
        <v>106</v>
      </c>
      <c r="B73" s="3" t="s">
        <v>64</v>
      </c>
      <c r="C73" s="16"/>
      <c r="D73" s="2"/>
      <c r="E73" s="16"/>
      <c r="F73" s="2"/>
      <c r="G73" s="16"/>
      <c r="H73" s="2">
        <f>H74</f>
        <v>366.8</v>
      </c>
    </row>
    <row r="74" spans="1:8" ht="25.5">
      <c r="A74" s="15" t="s">
        <v>24</v>
      </c>
      <c r="B74" s="3" t="s">
        <v>64</v>
      </c>
      <c r="C74" s="5" t="s">
        <v>25</v>
      </c>
      <c r="D74" s="6" t="s">
        <v>2</v>
      </c>
      <c r="E74" s="4" t="s">
        <v>3</v>
      </c>
      <c r="F74" s="6" t="s">
        <v>4</v>
      </c>
      <c r="G74" s="5" t="s">
        <v>4</v>
      </c>
      <c r="H74" s="2">
        <f>H75</f>
        <v>366.8</v>
      </c>
    </row>
    <row r="75" spans="1:8" ht="12.75">
      <c r="A75" s="15" t="s">
        <v>26</v>
      </c>
      <c r="B75" s="3" t="s">
        <v>64</v>
      </c>
      <c r="C75" s="5" t="s">
        <v>25</v>
      </c>
      <c r="D75" s="6" t="s">
        <v>1</v>
      </c>
      <c r="E75" s="4" t="s">
        <v>3</v>
      </c>
      <c r="F75" s="6" t="s">
        <v>4</v>
      </c>
      <c r="G75" s="5" t="s">
        <v>4</v>
      </c>
      <c r="H75" s="2">
        <f>H76</f>
        <v>366.8</v>
      </c>
    </row>
    <row r="76" spans="1:8" ht="12.75">
      <c r="A76" s="15" t="s">
        <v>28</v>
      </c>
      <c r="B76" s="3" t="s">
        <v>64</v>
      </c>
      <c r="C76" s="5" t="s">
        <v>25</v>
      </c>
      <c r="D76" s="6" t="s">
        <v>1</v>
      </c>
      <c r="E76" s="4" t="s">
        <v>29</v>
      </c>
      <c r="F76" s="6" t="s">
        <v>4</v>
      </c>
      <c r="G76" s="5" t="s">
        <v>4</v>
      </c>
      <c r="H76" s="2">
        <f>H77</f>
        <v>366.8</v>
      </c>
    </row>
    <row r="77" spans="1:8" ht="12.75">
      <c r="A77" s="15" t="s">
        <v>23</v>
      </c>
      <c r="B77" s="3" t="s">
        <v>64</v>
      </c>
      <c r="C77" s="5" t="s">
        <v>25</v>
      </c>
      <c r="D77" s="6" t="s">
        <v>1</v>
      </c>
      <c r="E77" s="4" t="s">
        <v>97</v>
      </c>
      <c r="F77" s="6" t="s">
        <v>4</v>
      </c>
      <c r="G77" s="5" t="s">
        <v>4</v>
      </c>
      <c r="H77" s="2">
        <f>H78</f>
        <v>366.8</v>
      </c>
    </row>
    <row r="78" spans="1:8" ht="12.75">
      <c r="A78" s="15" t="s">
        <v>95</v>
      </c>
      <c r="B78" s="3" t="s">
        <v>64</v>
      </c>
      <c r="C78" s="5" t="s">
        <v>25</v>
      </c>
      <c r="D78" s="6" t="s">
        <v>1</v>
      </c>
      <c r="E78" s="4" t="s">
        <v>97</v>
      </c>
      <c r="F78" s="6" t="s">
        <v>96</v>
      </c>
      <c r="G78" s="5" t="s">
        <v>4</v>
      </c>
      <c r="H78" s="2">
        <f>H79+H83+H87</f>
        <v>366.8</v>
      </c>
    </row>
    <row r="79" spans="1:8" ht="12.75">
      <c r="A79" s="15" t="s">
        <v>9</v>
      </c>
      <c r="B79" s="3" t="s">
        <v>64</v>
      </c>
      <c r="C79" s="5" t="s">
        <v>25</v>
      </c>
      <c r="D79" s="6" t="s">
        <v>1</v>
      </c>
      <c r="E79" s="4" t="s">
        <v>97</v>
      </c>
      <c r="F79" s="6" t="s">
        <v>96</v>
      </c>
      <c r="G79" s="4">
        <v>210</v>
      </c>
      <c r="H79" s="2">
        <f>H80+H81+H82</f>
        <v>344.8</v>
      </c>
    </row>
    <row r="80" spans="1:8" ht="12.75">
      <c r="A80" s="15" t="s">
        <v>10</v>
      </c>
      <c r="B80" s="3" t="s">
        <v>64</v>
      </c>
      <c r="C80" s="5" t="s">
        <v>25</v>
      </c>
      <c r="D80" s="6" t="s">
        <v>1</v>
      </c>
      <c r="E80" s="4" t="s">
        <v>97</v>
      </c>
      <c r="F80" s="6" t="s">
        <v>96</v>
      </c>
      <c r="G80" s="4">
        <v>211</v>
      </c>
      <c r="H80" s="2">
        <v>267.8</v>
      </c>
    </row>
    <row r="81" spans="1:8" ht="12.75">
      <c r="A81" s="15" t="s">
        <v>11</v>
      </c>
      <c r="B81" s="3" t="s">
        <v>64</v>
      </c>
      <c r="C81" s="5" t="s">
        <v>25</v>
      </c>
      <c r="D81" s="6" t="s">
        <v>1</v>
      </c>
      <c r="E81" s="4" t="s">
        <v>97</v>
      </c>
      <c r="F81" s="6" t="s">
        <v>96</v>
      </c>
      <c r="G81" s="4">
        <v>212</v>
      </c>
      <c r="H81" s="2">
        <v>6.8</v>
      </c>
    </row>
    <row r="82" spans="1:8" ht="12.75">
      <c r="A82" s="15" t="s">
        <v>12</v>
      </c>
      <c r="B82" s="3" t="s">
        <v>64</v>
      </c>
      <c r="C82" s="5" t="s">
        <v>25</v>
      </c>
      <c r="D82" s="6" t="s">
        <v>1</v>
      </c>
      <c r="E82" s="4" t="s">
        <v>97</v>
      </c>
      <c r="F82" s="6" t="s">
        <v>96</v>
      </c>
      <c r="G82" s="4">
        <v>213</v>
      </c>
      <c r="H82" s="2">
        <v>70.2</v>
      </c>
    </row>
    <row r="83" spans="1:8" ht="12.75">
      <c r="A83" s="15" t="s">
        <v>13</v>
      </c>
      <c r="B83" s="3" t="s">
        <v>64</v>
      </c>
      <c r="C83" s="5" t="s">
        <v>25</v>
      </c>
      <c r="D83" s="6" t="s">
        <v>1</v>
      </c>
      <c r="E83" s="4" t="s">
        <v>97</v>
      </c>
      <c r="F83" s="6" t="s">
        <v>96</v>
      </c>
      <c r="G83" s="4">
        <v>220</v>
      </c>
      <c r="H83" s="2">
        <f>H86+H84+H85</f>
        <v>6</v>
      </c>
    </row>
    <row r="84" spans="1:8" ht="12.75" hidden="1">
      <c r="A84" s="15" t="s">
        <v>14</v>
      </c>
      <c r="B84" s="3" t="s">
        <v>64</v>
      </c>
      <c r="C84" s="5" t="s">
        <v>25</v>
      </c>
      <c r="D84" s="6" t="s">
        <v>1</v>
      </c>
      <c r="E84" s="4" t="s">
        <v>97</v>
      </c>
      <c r="F84" s="6" t="s">
        <v>96</v>
      </c>
      <c r="G84" s="4">
        <v>221</v>
      </c>
      <c r="H84" s="2"/>
    </row>
    <row r="85" spans="1:8" ht="12.75">
      <c r="A85" s="15" t="s">
        <v>16</v>
      </c>
      <c r="B85" s="3" t="s">
        <v>64</v>
      </c>
      <c r="C85" s="5" t="s">
        <v>25</v>
      </c>
      <c r="D85" s="6" t="s">
        <v>1</v>
      </c>
      <c r="E85" s="4" t="s">
        <v>97</v>
      </c>
      <c r="F85" s="6" t="s">
        <v>96</v>
      </c>
      <c r="G85" s="4">
        <v>223</v>
      </c>
      <c r="H85" s="2">
        <v>6</v>
      </c>
    </row>
    <row r="86" spans="1:8" ht="12.75" hidden="1">
      <c r="A86" s="15" t="s">
        <v>18</v>
      </c>
      <c r="B86" s="3" t="s">
        <v>64</v>
      </c>
      <c r="C86" s="5" t="s">
        <v>25</v>
      </c>
      <c r="D86" s="6" t="s">
        <v>1</v>
      </c>
      <c r="E86" s="4" t="s">
        <v>97</v>
      </c>
      <c r="F86" s="6" t="s">
        <v>96</v>
      </c>
      <c r="G86" s="4">
        <v>226</v>
      </c>
      <c r="H86" s="2"/>
    </row>
    <row r="87" spans="1:8" ht="12.75">
      <c r="A87" s="15" t="s">
        <v>20</v>
      </c>
      <c r="B87" s="3" t="s">
        <v>64</v>
      </c>
      <c r="C87" s="5" t="s">
        <v>25</v>
      </c>
      <c r="D87" s="6" t="s">
        <v>1</v>
      </c>
      <c r="E87" s="4" t="s">
        <v>97</v>
      </c>
      <c r="F87" s="6" t="s">
        <v>96</v>
      </c>
      <c r="G87" s="4">
        <v>300</v>
      </c>
      <c r="H87" s="2">
        <f>H88</f>
        <v>16</v>
      </c>
    </row>
    <row r="88" spans="1:8" ht="12.75">
      <c r="A88" s="15" t="s">
        <v>22</v>
      </c>
      <c r="B88" s="3" t="s">
        <v>64</v>
      </c>
      <c r="C88" s="5" t="s">
        <v>25</v>
      </c>
      <c r="D88" s="6" t="s">
        <v>1</v>
      </c>
      <c r="E88" s="4" t="s">
        <v>97</v>
      </c>
      <c r="F88" s="6" t="s">
        <v>96</v>
      </c>
      <c r="G88" s="4">
        <v>340</v>
      </c>
      <c r="H88" s="18">
        <v>16</v>
      </c>
    </row>
    <row r="89" spans="1:8" ht="12.75">
      <c r="A89" s="38"/>
      <c r="B89" s="11"/>
      <c r="C89" s="39"/>
      <c r="D89" s="19"/>
      <c r="E89" s="39"/>
      <c r="F89" s="19"/>
      <c r="G89" s="39"/>
      <c r="H89" s="19"/>
    </row>
    <row r="90" spans="1:8" ht="12.75" hidden="1">
      <c r="A90" s="21" t="s">
        <v>70</v>
      </c>
      <c r="B90" s="3" t="s">
        <v>64</v>
      </c>
      <c r="C90" s="5" t="s">
        <v>6</v>
      </c>
      <c r="D90" s="3" t="s">
        <v>2</v>
      </c>
      <c r="E90" s="4" t="s">
        <v>3</v>
      </c>
      <c r="F90" s="6" t="s">
        <v>4</v>
      </c>
      <c r="G90" s="5" t="s">
        <v>4</v>
      </c>
      <c r="H90" s="2">
        <f>H91</f>
        <v>0</v>
      </c>
    </row>
    <row r="91" spans="1:8" ht="12.75" hidden="1">
      <c r="A91" s="21" t="s">
        <v>71</v>
      </c>
      <c r="B91" s="3" t="s">
        <v>64</v>
      </c>
      <c r="C91" s="5" t="s">
        <v>6</v>
      </c>
      <c r="D91" s="3" t="s">
        <v>74</v>
      </c>
      <c r="E91" s="4" t="s">
        <v>3</v>
      </c>
      <c r="F91" s="6" t="s">
        <v>4</v>
      </c>
      <c r="G91" s="5" t="s">
        <v>4</v>
      </c>
      <c r="H91" s="2">
        <f>H92</f>
        <v>0</v>
      </c>
    </row>
    <row r="92" spans="1:8" ht="12.75" hidden="1">
      <c r="A92" s="21" t="s">
        <v>72</v>
      </c>
      <c r="B92" s="3" t="s">
        <v>64</v>
      </c>
      <c r="C92" s="5" t="s">
        <v>6</v>
      </c>
      <c r="D92" s="3" t="s">
        <v>74</v>
      </c>
      <c r="E92" s="5" t="s">
        <v>75</v>
      </c>
      <c r="F92" s="6" t="s">
        <v>4</v>
      </c>
      <c r="G92" s="5" t="s">
        <v>4</v>
      </c>
      <c r="H92" s="2">
        <f>H93</f>
        <v>0</v>
      </c>
    </row>
    <row r="93" spans="1:8" ht="25.5" hidden="1">
      <c r="A93" s="15" t="s">
        <v>73</v>
      </c>
      <c r="B93" s="3" t="s">
        <v>64</v>
      </c>
      <c r="C93" s="5" t="s">
        <v>6</v>
      </c>
      <c r="D93" s="3" t="s">
        <v>74</v>
      </c>
      <c r="E93" s="5" t="s">
        <v>75</v>
      </c>
      <c r="F93" s="3">
        <v>342</v>
      </c>
      <c r="G93" s="5" t="s">
        <v>4</v>
      </c>
      <c r="H93" s="2">
        <f>H94</f>
        <v>0</v>
      </c>
    </row>
    <row r="94" spans="1:8" ht="12.75" hidden="1">
      <c r="A94" s="21" t="s">
        <v>19</v>
      </c>
      <c r="B94" s="3" t="s">
        <v>64</v>
      </c>
      <c r="C94" s="5" t="s">
        <v>6</v>
      </c>
      <c r="D94" s="3" t="s">
        <v>74</v>
      </c>
      <c r="E94" s="5" t="s">
        <v>75</v>
      </c>
      <c r="F94" s="3">
        <v>342</v>
      </c>
      <c r="G94" s="1">
        <v>290</v>
      </c>
      <c r="H94" s="2"/>
    </row>
    <row r="95" spans="1:8" ht="12.75" hidden="1">
      <c r="A95" s="21"/>
      <c r="B95" s="3"/>
      <c r="D95" s="2"/>
      <c r="F95" s="2"/>
      <c r="H95" s="2"/>
    </row>
    <row r="96" spans="1:8" ht="12.75" hidden="1">
      <c r="A96" s="21" t="s">
        <v>76</v>
      </c>
      <c r="B96" s="3" t="s">
        <v>64</v>
      </c>
      <c r="C96" s="5" t="s">
        <v>74</v>
      </c>
      <c r="D96" s="3" t="s">
        <v>2</v>
      </c>
      <c r="E96" s="4" t="s">
        <v>3</v>
      </c>
      <c r="F96" s="6" t="s">
        <v>4</v>
      </c>
      <c r="G96" s="5" t="s">
        <v>4</v>
      </c>
      <c r="H96" s="2">
        <f>H97</f>
        <v>0</v>
      </c>
    </row>
    <row r="97" spans="1:8" ht="12.75" hidden="1">
      <c r="A97" s="21" t="s">
        <v>80</v>
      </c>
      <c r="B97" s="3" t="s">
        <v>64</v>
      </c>
      <c r="C97" s="5" t="s">
        <v>74</v>
      </c>
      <c r="D97" s="3" t="s">
        <v>1</v>
      </c>
      <c r="E97" s="4" t="s">
        <v>3</v>
      </c>
      <c r="F97" s="6" t="s">
        <v>4</v>
      </c>
      <c r="G97" s="5" t="s">
        <v>4</v>
      </c>
      <c r="H97" s="2">
        <f>H98</f>
        <v>0</v>
      </c>
    </row>
    <row r="98" spans="1:8" ht="12.75" hidden="1">
      <c r="A98" s="21" t="s">
        <v>77</v>
      </c>
      <c r="B98" s="3" t="s">
        <v>64</v>
      </c>
      <c r="C98" s="5" t="s">
        <v>74</v>
      </c>
      <c r="D98" s="3" t="s">
        <v>1</v>
      </c>
      <c r="E98" s="5" t="s">
        <v>79</v>
      </c>
      <c r="F98" s="6" t="s">
        <v>4</v>
      </c>
      <c r="G98" s="5" t="s">
        <v>4</v>
      </c>
      <c r="H98" s="2">
        <f>H99</f>
        <v>0</v>
      </c>
    </row>
    <row r="99" spans="1:8" ht="12.75" hidden="1">
      <c r="A99" s="21" t="s">
        <v>78</v>
      </c>
      <c r="B99" s="3" t="s">
        <v>64</v>
      </c>
      <c r="C99" s="5" t="s">
        <v>74</v>
      </c>
      <c r="D99" s="3" t="s">
        <v>1</v>
      </c>
      <c r="E99" s="5" t="s">
        <v>79</v>
      </c>
      <c r="F99" s="3">
        <v>411</v>
      </c>
      <c r="G99" s="5" t="s">
        <v>4</v>
      </c>
      <c r="H99" s="2">
        <f>H100</f>
        <v>0</v>
      </c>
    </row>
    <row r="100" spans="1:8" ht="12.75" hidden="1">
      <c r="A100" s="15" t="s">
        <v>20</v>
      </c>
      <c r="B100" s="3" t="s">
        <v>64</v>
      </c>
      <c r="C100" s="5" t="s">
        <v>74</v>
      </c>
      <c r="D100" s="3" t="s">
        <v>1</v>
      </c>
      <c r="E100" s="5" t="s">
        <v>79</v>
      </c>
      <c r="F100" s="3">
        <v>411</v>
      </c>
      <c r="G100" s="1">
        <v>300</v>
      </c>
      <c r="H100" s="2">
        <f>H101</f>
        <v>0</v>
      </c>
    </row>
    <row r="101" spans="1:8" ht="12.75" hidden="1">
      <c r="A101" s="15" t="s">
        <v>21</v>
      </c>
      <c r="B101" s="3" t="s">
        <v>64</v>
      </c>
      <c r="C101" s="5" t="s">
        <v>74</v>
      </c>
      <c r="D101" s="3" t="s">
        <v>1</v>
      </c>
      <c r="E101" s="5" t="s">
        <v>79</v>
      </c>
      <c r="F101" s="3">
        <v>411</v>
      </c>
      <c r="G101" s="1">
        <v>310</v>
      </c>
      <c r="H101" s="2"/>
    </row>
    <row r="102" spans="1:8" ht="12.75" hidden="1">
      <c r="A102" s="21"/>
      <c r="B102" s="3"/>
      <c r="D102" s="2"/>
      <c r="F102" s="2"/>
      <c r="H102" s="2"/>
    </row>
    <row r="103" spans="1:8" ht="12.75" hidden="1">
      <c r="A103" s="15" t="s">
        <v>40</v>
      </c>
      <c r="B103" s="3" t="s">
        <v>64</v>
      </c>
      <c r="C103" s="4" t="s">
        <v>41</v>
      </c>
      <c r="D103" s="3" t="s">
        <v>2</v>
      </c>
      <c r="E103" s="4" t="s">
        <v>3</v>
      </c>
      <c r="F103" s="3" t="s">
        <v>4</v>
      </c>
      <c r="G103" s="4" t="s">
        <v>4</v>
      </c>
      <c r="H103" s="2">
        <f>H104</f>
        <v>0</v>
      </c>
    </row>
    <row r="104" spans="1:8" ht="12.75" hidden="1">
      <c r="A104" s="15" t="s">
        <v>42</v>
      </c>
      <c r="B104" s="3" t="s">
        <v>64</v>
      </c>
      <c r="C104" s="4" t="s">
        <v>41</v>
      </c>
      <c r="D104" s="3" t="s">
        <v>43</v>
      </c>
      <c r="E104" s="4" t="s">
        <v>3</v>
      </c>
      <c r="F104" s="3" t="s">
        <v>4</v>
      </c>
      <c r="G104" s="4" t="s">
        <v>4</v>
      </c>
      <c r="H104" s="2">
        <f>H105</f>
        <v>0</v>
      </c>
    </row>
    <row r="105" spans="1:8" ht="12.75" hidden="1">
      <c r="A105" s="15" t="s">
        <v>44</v>
      </c>
      <c r="B105" s="3" t="s">
        <v>64</v>
      </c>
      <c r="C105" s="4" t="s">
        <v>41</v>
      </c>
      <c r="D105" s="3" t="s">
        <v>43</v>
      </c>
      <c r="E105" s="4" t="s">
        <v>45</v>
      </c>
      <c r="F105" s="3" t="s">
        <v>4</v>
      </c>
      <c r="G105" s="4" t="s">
        <v>4</v>
      </c>
      <c r="H105" s="2">
        <f>H106</f>
        <v>0</v>
      </c>
    </row>
    <row r="106" spans="1:8" ht="25.5" hidden="1">
      <c r="A106" s="15" t="s">
        <v>63</v>
      </c>
      <c r="B106" s="3" t="s">
        <v>64</v>
      </c>
      <c r="C106" s="4" t="s">
        <v>41</v>
      </c>
      <c r="D106" s="3" t="s">
        <v>43</v>
      </c>
      <c r="E106" s="4" t="s">
        <v>45</v>
      </c>
      <c r="F106" s="3">
        <v>611</v>
      </c>
      <c r="G106" s="4" t="s">
        <v>4</v>
      </c>
      <c r="H106" s="2">
        <f>H107</f>
        <v>0</v>
      </c>
    </row>
    <row r="107" spans="1:8" ht="12.75" hidden="1">
      <c r="A107" s="20" t="s">
        <v>46</v>
      </c>
      <c r="B107" s="3" t="s">
        <v>64</v>
      </c>
      <c r="C107" s="4" t="s">
        <v>41</v>
      </c>
      <c r="D107" s="3" t="s">
        <v>43</v>
      </c>
      <c r="E107" s="4" t="s">
        <v>45</v>
      </c>
      <c r="F107" s="3">
        <v>611</v>
      </c>
      <c r="G107" s="1">
        <v>260</v>
      </c>
      <c r="H107" s="2">
        <f>H108</f>
        <v>0</v>
      </c>
    </row>
    <row r="108" spans="1:8" ht="12.75" hidden="1">
      <c r="A108" s="20" t="s">
        <v>47</v>
      </c>
      <c r="B108" s="3" t="s">
        <v>64</v>
      </c>
      <c r="C108" s="4" t="s">
        <v>41</v>
      </c>
      <c r="D108" s="3" t="s">
        <v>43</v>
      </c>
      <c r="E108" s="4" t="s">
        <v>45</v>
      </c>
      <c r="F108" s="3">
        <v>611</v>
      </c>
      <c r="G108" s="4">
        <v>262</v>
      </c>
      <c r="H108" s="2"/>
    </row>
    <row r="109" spans="1:8" ht="12.75" hidden="1">
      <c r="A109" s="36"/>
      <c r="B109" s="35"/>
      <c r="C109" s="35"/>
      <c r="D109" s="11"/>
      <c r="E109" s="35"/>
      <c r="F109" s="35"/>
      <c r="G109" s="35"/>
      <c r="H109" s="19"/>
    </row>
    <row r="110" spans="1:8" ht="12.75">
      <c r="A110" s="33"/>
      <c r="B110" s="4"/>
      <c r="C110" s="4"/>
      <c r="D110" s="4"/>
      <c r="E110" s="4"/>
      <c r="F110" s="4"/>
      <c r="G110" s="4"/>
      <c r="H110" s="16"/>
    </row>
    <row r="111" spans="1:4" ht="12.75">
      <c r="A111" s="32" t="s">
        <v>107</v>
      </c>
      <c r="D111" s="5"/>
    </row>
  </sheetData>
  <sheetProtection/>
  <mergeCells count="2">
    <mergeCell ref="A6:H6"/>
    <mergeCell ref="E1:H1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6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Windows User</cp:lastModifiedBy>
  <cp:lastPrinted>2022-01-17T07:05:31Z</cp:lastPrinted>
  <dcterms:created xsi:type="dcterms:W3CDTF">2005-12-27T06:54:28Z</dcterms:created>
  <dcterms:modified xsi:type="dcterms:W3CDTF">2022-02-15T02:46:01Z</dcterms:modified>
  <cp:category/>
  <cp:version/>
  <cp:contentType/>
  <cp:contentStatus/>
</cp:coreProperties>
</file>