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90" windowWidth="11100" windowHeight="5430" tabRatio="532" activeTab="2"/>
  </bookViews>
  <sheets>
    <sheet name="прил.4 нов без КОСГУ к бюжету" sheetId="1" r:id="rId1"/>
    <sheet name="ПРИЛ.6" sheetId="2" r:id="rId2"/>
    <sheet name="прил.7" sheetId="3" r:id="rId3"/>
    <sheet name="прил.5" sheetId="4" r:id="rId4"/>
    <sheet name="прил.1" sheetId="5" r:id="rId5"/>
    <sheet name="прил.2" sheetId="6" r:id="rId6"/>
    <sheet name="дох.3" sheetId="7" r:id="rId7"/>
    <sheet name="ведфункц" sheetId="8" state="hidden" r:id="rId8"/>
  </sheets>
  <definedNames>
    <definedName name="_xlnm.Print_Area" localSheetId="7">'ведфункц'!$A$1:$H$111</definedName>
  </definedNames>
  <calcPr fullCalcOnLoad="1"/>
</workbook>
</file>

<file path=xl/sharedStrings.xml><?xml version="1.0" encoding="utf-8"?>
<sst xmlns="http://schemas.openxmlformats.org/spreadsheetml/2006/main" count="2062" uniqueCount="446">
  <si>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</si>
  <si>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</si>
  <si>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</si>
  <si>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</si>
  <si>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</si>
  <si>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</si>
  <si>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</si>
  <si>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</si>
  <si>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</si>
  <si>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</si>
  <si>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</si>
  <si>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</si>
  <si>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</si>
  <si>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</si>
  <si>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</si>
  <si>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</si>
  <si>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</si>
  <si>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</si>
  <si>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</si>
  <si>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</si>
  <si>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</si>
  <si>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</si>
  <si>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</si>
  <si>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</si>
  <si>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</si>
  <si>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</si>
  <si>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</si>
  <si>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</si>
  <si>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</si>
  <si>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</si>
  <si>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</si>
  <si>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</si>
  <si>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</si>
  <si>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</si>
  <si>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</si>
  <si>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</si>
  <si>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</si>
  <si>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</si>
  <si>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</si>
  <si>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</si>
  <si>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</si>
  <si>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</si>
  <si>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</si>
  <si>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</si>
  <si>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</si>
  <si>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</si>
  <si>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</si>
  <si>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</si>
  <si>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</si>
  <si>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</si>
  <si>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</si>
  <si>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</si>
  <si>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</si>
  <si>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</si>
  <si>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</si>
  <si>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</si>
  <si>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</si>
  <si>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</si>
  <si>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</si>
  <si>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</si>
  <si>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</si>
  <si>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</si>
  <si>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</si>
  <si>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</si>
  <si>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</si>
  <si>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</si>
  <si>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</si>
  <si>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</si>
  <si>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</si>
  <si>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</si>
  <si>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</si>
  <si>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</si>
  <si>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</si>
  <si>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</si>
  <si>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</si>
  <si>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</si>
  <si>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</si>
  <si>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</si>
  <si>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</si>
  <si>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</si>
  <si>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</si>
  <si>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</si>
  <si>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</si>
  <si>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</si>
  <si>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</si>
  <si>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</si>
  <si>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</si>
  <si>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</si>
  <si>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</si>
  <si>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</si>
  <si>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</si>
  <si>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</si>
  <si>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</si>
  <si>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</si>
  <si>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</si>
  <si>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</si>
  <si>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</si>
  <si>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</si>
  <si>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</si>
  <si>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</si>
  <si>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</si>
  <si>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</si>
  <si>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</si>
  <si>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</si>
  <si>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</si>
  <si>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</si>
  <si>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</si>
  <si>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</si>
  <si>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</si>
  <si>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</si>
  <si>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</si>
  <si>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</si>
  <si>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</si>
  <si>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</si>
  <si>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</si>
  <si>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</si>
  <si>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</si>
  <si>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</si>
  <si>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</si>
  <si>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</si>
  <si>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158 2 00 00000 00 0000 000</t>
  </si>
  <si>
    <t>158 2 02 00000 00 0000 000</t>
  </si>
  <si>
    <t>158 2 02 01001 00 0000 151</t>
  </si>
  <si>
    <t xml:space="preserve">Дотации на выравнивание уровня бюджетной обеспеченности </t>
  </si>
  <si>
    <t>158 2 02 02000 00 0000 151</t>
  </si>
  <si>
    <t>Субсидии бюджетам субъектов  Российской Федерации и муниципальных образований (межбюджетные субсидии)</t>
  </si>
  <si>
    <t xml:space="preserve"> ООО</t>
  </si>
  <si>
    <t>182 1 05 00000 00 0000 000</t>
  </si>
  <si>
    <t>Единый сельскохозяйственный налог</t>
  </si>
  <si>
    <t>00</t>
  </si>
  <si>
    <t>000 00 00</t>
  </si>
  <si>
    <t>000</t>
  </si>
  <si>
    <t>Пенсионное обеспечение</t>
  </si>
  <si>
    <t>01</t>
  </si>
  <si>
    <t>Доплаты к пенсии</t>
  </si>
  <si>
    <t>491 00 00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</si>
  <si>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</si>
  <si>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</si>
  <si>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</si>
  <si>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</si>
  <si>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</si>
  <si>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</si>
  <si>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</si>
  <si>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</si>
  <si>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</si>
  <si>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</si>
  <si>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</si>
  <si>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</si>
  <si>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</si>
  <si>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</si>
  <si>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</si>
  <si>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</si>
  <si>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</si>
  <si>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</si>
  <si>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</si>
  <si>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</si>
  <si>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</si>
  <si>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</si>
  <si>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</si>
  <si>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158 2 02 030000 00 0000 151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</si>
  <si>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</si>
  <si>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</si>
  <si>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</si>
  <si>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</si>
  <si>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310</t>
  </si>
  <si>
    <t>312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</si>
  <si>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</si>
  <si>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</si>
  <si>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</si>
  <si>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</si>
  <si>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</si>
  <si>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</si>
  <si>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</si>
  <si>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</si>
  <si>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</si>
  <si>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</si>
  <si>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</si>
  <si>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</si>
  <si>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</si>
  <si>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</si>
  <si>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</si>
  <si>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</si>
  <si>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Пенсии,выплачиваемые организациями сектора государственного управления</t>
  </si>
  <si>
    <t>Фонд оплаты труда и страховые взносы</t>
  </si>
  <si>
    <t>158 01 05 02 00 00 0000 500</t>
  </si>
  <si>
    <t>158 01 05 02 00 10 0000 500</t>
  </si>
  <si>
    <t>158 01 05 02 01 10 0000 510</t>
  </si>
  <si>
    <t>158 01 05 00 00 00 0000 600</t>
  </si>
  <si>
    <t>158 01 05 02 00 10 0000 600</t>
  </si>
  <si>
    <t>158 01 05 02 01 10 0000 610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</si>
  <si>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</si>
  <si>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</si>
  <si>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</si>
  <si>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</si>
  <si>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</si>
  <si>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</si>
  <si>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</si>
  <si>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</si>
  <si>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</si>
  <si>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</si>
  <si>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</si>
  <si>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</si>
  <si>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</si>
  <si>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</si>
  <si>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</si>
  <si>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</si>
  <si>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</si>
  <si>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</si>
  <si>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</si>
  <si>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158 2 02 03015 10 0000 151</t>
  </si>
  <si>
    <t>512 97 00</t>
  </si>
  <si>
    <t>1 03 00000 00 0000 000</t>
  </si>
  <si>
    <t>НАЛОГИ НА ТОВАРЫ (РАБОТЫ, УСЛУГИ), РЕАЛИЗУЕМЫЕ НА ТЕРРИТОРИИ РОССИЙСКОЙ ФЕДЕРАЦИИ</t>
  </si>
  <si>
    <t>315 02 00</t>
  </si>
  <si>
    <t>Поддержка дорожного хозяйства</t>
  </si>
  <si>
    <t xml:space="preserve"> Источники внутреннего финансирования</t>
  </si>
  <si>
    <t>14</t>
  </si>
  <si>
    <t>795 00 01</t>
  </si>
  <si>
    <t>015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</si>
  <si>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</si>
  <si>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</si>
  <si>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</si>
  <si>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</si>
  <si>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</si>
  <si>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</si>
  <si>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</si>
  <si>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</si>
  <si>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</si>
  <si>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</si>
  <si>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</si>
  <si>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</si>
  <si>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Приложение 6</t>
  </si>
  <si>
    <t>Приложение 7</t>
  </si>
  <si>
    <t>Объем взаимствований -  всего</t>
  </si>
  <si>
    <t>в том числе</t>
  </si>
  <si>
    <t>1. Кредиты</t>
  </si>
  <si>
    <t>2. Ценные бумаги</t>
  </si>
  <si>
    <t>3. Обязательства</t>
  </si>
  <si>
    <t>Приложение 5</t>
  </si>
  <si>
    <t>Верхний предел муниципального внутреннего долга</t>
  </si>
  <si>
    <t>Предельный объем обязательств по муниципальным гарантиям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</si>
  <si>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</si>
  <si>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</si>
  <si>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</si>
  <si>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</si>
  <si>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</si>
  <si>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</si>
  <si>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</si>
  <si>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2 08 05000 10 000 180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</si>
  <si>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</si>
  <si>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</si>
  <si>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</si>
  <si>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 xml:space="preserve">1 13 02995 10 0000 130 </t>
  </si>
  <si>
    <t>Прочие доходы от компенсации затрат   бюджетов поселений</t>
  </si>
  <si>
    <t>Финансовый отдел администрации муниципального образования "Олойское"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</si>
  <si>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поселений"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</si>
  <si>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</si>
  <si>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</si>
  <si>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</si>
  <si>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158 01 02 00 00 0000 000</t>
  </si>
  <si>
    <t>Получение кредитов от кредитных организаций в валюте РФ</t>
  </si>
  <si>
    <t>158 01 02 00 00 0000 700</t>
  </si>
  <si>
    <t>Источники финансирования дефицита бюджета - всего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</si>
  <si>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</si>
  <si>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</si>
  <si>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</si>
  <si>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</si>
  <si>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</si>
  <si>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</si>
  <si>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</si>
  <si>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</si>
  <si>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</si>
  <si>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</si>
  <si>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</si>
  <si>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</si>
  <si>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</si>
  <si>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</si>
  <si>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</si>
  <si>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</si>
  <si>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</si>
  <si>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</si>
  <si>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</si>
  <si>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</si>
  <si>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</si>
  <si>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</si>
  <si>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</si>
  <si>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</si>
  <si>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</si>
  <si>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</si>
  <si>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</si>
  <si>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</si>
  <si>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</si>
  <si>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</si>
  <si>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</si>
  <si>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</si>
  <si>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</si>
  <si>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</si>
  <si>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</si>
  <si>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</si>
  <si>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</si>
  <si>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</si>
  <si>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</si>
  <si>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</si>
  <si>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</si>
  <si>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</si>
  <si>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</si>
  <si>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</si>
  <si>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</si>
  <si>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</si>
  <si>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ОБЕСПЕЧЕНИЕ ДЕЯТЕЛЬНОСТИ ГРУППЫ ХОЗЯЙСТВЕННОГО ОБСЛУЖИВАНИЯ</t>
  </si>
  <si>
    <t>Расходы на выплаты персоналу 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</si>
  <si>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</si>
  <si>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</si>
  <si>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</si>
  <si>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</si>
  <si>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</si>
  <si>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</si>
  <si>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</si>
  <si>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</si>
  <si>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</si>
  <si>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</si>
  <si>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</si>
  <si>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</si>
  <si>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91 2 01 73110</t>
  </si>
  <si>
    <t>91 3 00 00000</t>
  </si>
  <si>
    <t>91 3 14 90150</t>
  </si>
  <si>
    <t>91 4 00 00000</t>
  </si>
  <si>
    <t>91 4 04 90190</t>
  </si>
  <si>
    <t>91 4 05 90200</t>
  </si>
  <si>
    <t>91 4 06 90210</t>
  </si>
  <si>
    <t>91 0 00 00000</t>
  </si>
  <si>
    <t>91 6 08 00000</t>
  </si>
  <si>
    <t>91 6 08 90230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</si>
  <si>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</si>
  <si>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</si>
  <si>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</si>
  <si>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</si>
  <si>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</si>
  <si>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</si>
  <si>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</si>
  <si>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</si>
  <si>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</si>
  <si>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91 7 12 00000</t>
  </si>
  <si>
    <t>91 7 12 90310</t>
  </si>
  <si>
    <t>0 0 00 00000</t>
  </si>
  <si>
    <t xml:space="preserve"> </t>
  </si>
  <si>
    <t>2 02 15001 10 0000 151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</si>
  <si>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</si>
  <si>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</si>
  <si>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2 02 29999 10 0000 151</t>
  </si>
  <si>
    <t>Прочие субсидии бюджетам сельских поселений</t>
  </si>
  <si>
    <t>2 02 35118 10 0000 151</t>
  </si>
  <si>
    <t xml:space="preserve">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</si>
  <si>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</si>
  <si>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</si>
  <si>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</si>
  <si>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трансферты,передаваемые бюджетам сельских поселений</t>
  </si>
  <si>
    <t>плановый период</t>
  </si>
  <si>
    <t>2018 год</t>
  </si>
  <si>
    <t>2019 год</t>
  </si>
  <si>
    <t>158 2 02 15001 10 0000 151</t>
  </si>
  <si>
    <t>Дотации бюджетам сельских поселений на выравнивание бюджетной обеспеченности</t>
  </si>
  <si>
    <t>158 2 02 29999 10 0000 151</t>
  </si>
  <si>
    <t>Субвенции бюджетам бюджетной системы Российской Федерации</t>
  </si>
  <si>
    <t>158 2 02 30024 10 0000 151</t>
  </si>
  <si>
    <t>объем  условно утверждаемых  расходов</t>
  </si>
  <si>
    <t>( руб.)</t>
  </si>
  <si>
    <t>на 1 января 2018 г.,на 1 января 2019г.,на 1 января 2020 г.</t>
  </si>
  <si>
    <t>на 1 января 2020г.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</si>
  <si>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</si>
  <si>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 xml:space="preserve"> 2018 ГОД</t>
  </si>
  <si>
    <t>2020 год</t>
  </si>
  <si>
    <t>158 2 02 04000 00 0000 151</t>
  </si>
  <si>
    <t>158 2 02 04999 00 0000 151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</si>
  <si>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</si>
  <si>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</si>
  <si>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</si>
  <si>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</si>
  <si>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</si>
  <si>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</si>
  <si>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</si>
  <si>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</si>
  <si>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</si>
  <si>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1 16 51040 02 0000 140</t>
  </si>
  <si>
    <t>1 17 01050 10 0000 180</t>
  </si>
  <si>
    <t>1 17 05050 10 0000 180</t>
  </si>
  <si>
    <t xml:space="preserve">1 11 05025 10 0000 120 </t>
  </si>
  <si>
    <t>на 1 января 2021г.</t>
  </si>
  <si>
    <t>на 1 января 2019 г.,на 1 января 2020г.,на 1 января 2021 г.</t>
  </si>
  <si>
    <t>7950100000</t>
  </si>
  <si>
    <t>91 8 00 00000</t>
  </si>
  <si>
    <t>ОБЕСПЕЧЕНИЕ ПРОВЕДЕНИЯ ВЫБОРОВ И РЕФЕРЕНДУМОВ</t>
  </si>
  <si>
    <t>07</t>
  </si>
  <si>
    <t>91 1 14 90140</t>
  </si>
  <si>
    <t>прочие расходы</t>
  </si>
  <si>
    <t>91 4 04 00000</t>
  </si>
  <si>
    <t>91 4 04 90180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</si>
  <si>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</si>
  <si>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</si>
  <si>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</si>
  <si>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91 9 13 00000</t>
  </si>
  <si>
    <t>91 9 13 90270</t>
  </si>
  <si>
    <t>91 10 07 90220</t>
  </si>
  <si>
    <t>на 1 января 2019 г.</t>
  </si>
  <si>
    <t>НАЦИОНАЛЬНАЯ БЕЗОПАСНОСТЬ И ПРАВООХРАНИТЕЛЬНАЯ ДЕЯТЕЛЬНОСТЬ</t>
  </si>
  <si>
    <t>158 2 02 03015 00 0000 151</t>
  </si>
  <si>
    <t>158 2 02 30024 00 0000 151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</si>
  <si>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2018 год и плановый период на 2019-2020г.»</t>
  </si>
  <si>
    <t xml:space="preserve">Главные администраторы доходов  бюджета поселения - органов государственной власти  МО "Гаханское" 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</si>
  <si>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</si>
  <si>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</si>
  <si>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</si>
  <si>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</si>
  <si>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 xml:space="preserve">Поступление в бюджет муниципального образования "Гаханское" на 2018 год 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</si>
  <si>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</si>
  <si>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</si>
  <si>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</si>
  <si>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</si>
  <si>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91 8 75 00000</t>
  </si>
  <si>
    <t>91 8 75 90280</t>
  </si>
  <si>
    <t xml:space="preserve">Муниципальная целевая программа «Обеспечение пожарной безопасности в границах МО «Гаханское» на 2017-2019 гг. 
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</si>
  <si>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</si>
  <si>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</si>
  <si>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</si>
  <si>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Проведение мероприятий, направленных на повышение доверия 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</si>
  <si>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91 8 77 90280</t>
  </si>
  <si>
    <t xml:space="preserve">Программа муниципальных взаимстоваваний муниципального образования "Гаханское" </t>
  </si>
  <si>
    <t xml:space="preserve">Программа муниципальных гарантий муниципального образования "Гаханское" </t>
  </si>
  <si>
    <t xml:space="preserve">            дефицита  бюджета муниципального образования "Гаханское"  на 2018 год и плановый период 2019-2020 гг.</t>
  </si>
  <si>
    <t>Ведомственная стуктура расходов бюджета муниципального образования "Гаханское" на 2018 год и плановый период 2019-2020 гг.</t>
  </si>
  <si>
    <t xml:space="preserve">ПРОЧИЕ МЕРОПРИЯТИЯ ПО БЛАГОУСТРОЙСТВУ ГОРОДСКИХ ОКРУГОВ И ПОСЕЛЕНИЙ(перечень проектов народных инициатив,софинансирование перечня народных инициатив) </t>
  </si>
  <si>
    <t xml:space="preserve">МЕРОПРИЯТИЯ В ОБЛАСТИ КОММУНАЛЬНОГО ХОЗЯЙСТВА (перечень проектов народных инициатив,софинансирование перечня народных инициатив) </t>
  </si>
  <si>
    <t>Расходы на подготовку и проведение выборов Главы МО</t>
  </si>
  <si>
    <t>Расходы на подготовку и проведение выборов депутатов Думы МО</t>
  </si>
  <si>
    <t>91 1 14 90141</t>
  </si>
  <si>
    <t>880</t>
  </si>
  <si>
    <t>Специальные расходы</t>
  </si>
  <si>
    <t>800</t>
  </si>
  <si>
    <t>Мероприятия в области строительства, архитектуры и градостроительства (актуализация документов территориального планирования)</t>
  </si>
  <si>
    <t>91 9 13 S2970</t>
  </si>
  <si>
    <t>к решению Думы МО "Гаханское" от 27  декабря  2018 г. №15  "О внесении изменений в решение Думы "О бюджете муниципального образования «Гаханское » на 2018 год  и плановый период 2019 - 2020 гг."</t>
  </si>
  <si>
    <t>к решению Думы МО "Гаханское" от 27 декабря  2018 г. №15  "О внесении изменений в решение Думы "О бюджете муниципального образования «Гаханское » на 2018 год  и плановый период 2019 - 2020 гг."</t>
  </si>
  <si>
    <t>к решению Думы МО "Гаханское" от 15 декабря 2018 г. №15  "О внесении изменений в решение Думы "О бюджете муниципального образования «Гаханское » на 2018 год  и плановый период 2019 - 2020 гг."</t>
  </si>
  <si>
    <t>к решению Думы МО "Гаханское" от 27 декабря  2018 г. №15   "О внесении изменений в решение Думы "О бюджете муниципального образования «Гаханское » на 2018 год  и плановый период 2019 - 2020 гг."</t>
  </si>
  <si>
    <t>к решению Думы МО "Гаханское" от 27  декабря   2018 г. №15  "О внесении изменений в решение Думы "О бюджете муниципального образования «Гаханское » на 2018 год  и плановый период 2019 - 2020 гг."</t>
  </si>
  <si>
    <t>к решению Думы МО "Гаханское" от 27 декабря    2018 г. №15  "О внесении изменений в решение Думы "О бюджете муниципального образования «Гаханское » на 2018 год  и плановый период 2019 - 2020 гг."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</si>
</sst>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</numFmts>
  <fonts count="7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sz val="10"/>
      <color indexed="8"/>
      <name val="Times New Roman"/>
      <family val="1"/>
    </font>
    <font>
      <b/>
      <i/>
      <sz val="10"/>
      <color indexed="10"/>
      <name val="Courier New"/>
      <family val="3"/>
    </font>
    <font>
      <b/>
      <sz val="10"/>
      <color indexed="17"/>
      <name val="Courier New"/>
      <family val="3"/>
    </font>
    <font>
      <sz val="10"/>
      <color indexed="17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b/>
      <sz val="10"/>
      <color theme="1"/>
      <name val="Times New Roman"/>
      <family val="1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b/>
      <sz val="10"/>
      <color rgb="FF00B050"/>
      <name val="Courier New"/>
      <family val="3"/>
    </font>
    <font>
      <sz val="10"/>
      <color rgb="FF00B05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distributed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34" xfId="0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left" wrapText="1"/>
    </xf>
    <xf numFmtId="0" fontId="14" fillId="0" borderId="22" xfId="0" applyFont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left" wrapText="1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 wrapText="1"/>
    </xf>
    <xf numFmtId="0" fontId="19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5" fillId="0" borderId="3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wrapText="1"/>
    </xf>
    <xf numFmtId="0" fontId="14" fillId="0" borderId="41" xfId="0" applyFont="1" applyBorder="1" applyAlignment="1">
      <alignment horizontal="center" wrapText="1"/>
    </xf>
    <xf numFmtId="1" fontId="14" fillId="0" borderId="36" xfId="0" applyNumberFormat="1" applyFont="1" applyBorder="1" applyAlignment="1">
      <alignment horizontal="center"/>
    </xf>
    <xf numFmtId="1" fontId="14" fillId="0" borderId="41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1" fontId="15" fillId="0" borderId="33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2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6" fillId="0" borderId="3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0" fillId="0" borderId="25" xfId="0" applyBorder="1" applyAlignment="1">
      <alignment horizontal="right" wrapText="1"/>
    </xf>
    <xf numFmtId="0" fontId="15" fillId="0" borderId="0" xfId="0" applyFont="1" applyBorder="1" applyAlignment="1">
      <alignment/>
    </xf>
    <xf numFmtId="0" fontId="15" fillId="0" borderId="25" xfId="0" applyFont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2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28" xfId="53" applyNumberFormat="1" applyFont="1" applyFill="1" applyBorder="1" applyAlignment="1" applyProtection="1">
      <alignment horizontal="center" vertical="center" wrapText="1"/>
      <protection/>
    </xf>
    <xf numFmtId="3" fontId="15" fillId="0" borderId="30" xfId="53" applyNumberFormat="1" applyFont="1" applyFill="1" applyBorder="1" applyAlignment="1" applyProtection="1">
      <alignment horizontal="center" vertical="center" wrapText="1"/>
      <protection/>
    </xf>
    <xf numFmtId="3" fontId="15" fillId="0" borderId="32" xfId="53" applyNumberFormat="1" applyFont="1" applyFill="1" applyBorder="1" applyAlignment="1" applyProtection="1">
      <alignment horizontal="center" vertical="center" wrapText="1"/>
      <protection/>
    </xf>
    <xf numFmtId="3" fontId="14" fillId="0" borderId="24" xfId="53" applyNumberFormat="1" applyFont="1" applyFill="1" applyBorder="1" applyAlignment="1" applyProtection="1">
      <alignment horizontal="left" vertical="center" wrapText="1"/>
      <protection locked="0"/>
    </xf>
    <xf numFmtId="3" fontId="15" fillId="0" borderId="22" xfId="53" applyNumberFormat="1" applyFont="1" applyFill="1" applyBorder="1" applyAlignment="1" applyProtection="1">
      <alignment horizontal="left" vertical="center" wrapText="1" indent="3"/>
      <protection locked="0"/>
    </xf>
    <xf numFmtId="0" fontId="15" fillId="0" borderId="25" xfId="0" applyFont="1" applyBorder="1" applyAlignment="1">
      <alignment/>
    </xf>
    <xf numFmtId="0" fontId="17" fillId="0" borderId="3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6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center" wrapText="1"/>
    </xf>
    <xf numFmtId="2" fontId="6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2" xfId="0" applyFont="1" applyFill="1" applyBorder="1" applyAlignment="1">
      <alignment horizontal="center" wrapText="1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15" fillId="0" borderId="36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1" fontId="15" fillId="34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 wrapText="1"/>
    </xf>
    <xf numFmtId="1" fontId="14" fillId="34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49" fontId="64" fillId="33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49" fontId="65" fillId="33" borderId="15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 wrapText="1"/>
    </xf>
    <xf numFmtId="1" fontId="21" fillId="34" borderId="15" xfId="0" applyNumberFormat="1" applyFont="1" applyFill="1" applyBorder="1" applyAlignment="1">
      <alignment horizontal="center" vertical="center"/>
    </xf>
    <xf numFmtId="1" fontId="15" fillId="35" borderId="15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/>
    </xf>
    <xf numFmtId="0" fontId="14" fillId="33" borderId="48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22" xfId="53" applyNumberFormat="1" applyFont="1" applyFill="1" applyBorder="1" applyAlignment="1" applyProtection="1">
      <alignment vertical="center" wrapText="1"/>
      <protection locked="0"/>
    </xf>
    <xf numFmtId="3" fontId="15" fillId="0" borderId="24" xfId="53" applyNumberFormat="1" applyFont="1" applyFill="1" applyBorder="1" applyAlignment="1" applyProtection="1">
      <alignment vertical="center" wrapText="1"/>
      <protection locked="0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2" fontId="14" fillId="34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49" fontId="68" fillId="33" borderId="15" xfId="0" applyNumberFormat="1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vertical="top" wrapText="1"/>
    </xf>
    <xf numFmtId="0" fontId="15" fillId="35" borderId="15" xfId="0" applyFont="1" applyFill="1" applyBorder="1" applyAlignment="1">
      <alignment horizontal="left" vertical="top" wrapText="1"/>
    </xf>
    <xf numFmtId="49" fontId="66" fillId="35" borderId="15" xfId="0" applyNumberFormat="1" applyFont="1" applyFill="1" applyBorder="1" applyAlignment="1">
      <alignment horizontal="center" vertical="center"/>
    </xf>
    <xf numFmtId="49" fontId="15" fillId="35" borderId="15" xfId="0" applyNumberFormat="1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center" vertical="center"/>
    </xf>
    <xf numFmtId="2" fontId="14" fillId="0" borderId="36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/>
    </xf>
    <xf numFmtId="0" fontId="10" fillId="34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2" fontId="6" fillId="0" borderId="0" xfId="0" applyNumberFormat="1" applyFont="1" applyAlignment="1">
      <alignment wrapText="1"/>
    </xf>
    <xf numFmtId="2" fontId="0" fillId="35" borderId="0" xfId="0" applyNumberFormat="1" applyFill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6" fillId="0" borderId="5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5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4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/>
    </xf>
    <xf numFmtId="0" fontId="17" fillId="0" borderId="40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5" fillId="33" borderId="33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25" xfId="0" applyFont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55" xfId="0" applyFont="1" applyBorder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4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6"/>
  <sheetViews>
    <sheetView zoomScalePageLayoutView="0" workbookViewId="0" topLeftCell="A211">
      <selection activeCell="A1" sqref="A1:K233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4.75390625" style="0" customWidth="1"/>
    <col min="13" max="13" width="11.1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273" t="s">
        <v>265</v>
      </c>
      <c r="F2" s="273"/>
      <c r="G2" s="273"/>
      <c r="H2" s="273"/>
      <c r="I2" s="273"/>
      <c r="J2" s="274"/>
      <c r="K2" s="274"/>
    </row>
    <row r="3" spans="1:11" ht="39.75" customHeight="1">
      <c r="A3" s="42"/>
      <c r="B3" s="42"/>
      <c r="C3" s="42"/>
      <c r="D3" s="42"/>
      <c r="E3" s="42"/>
      <c r="F3" s="286" t="s">
        <v>443</v>
      </c>
      <c r="G3" s="287"/>
      <c r="H3" s="287"/>
      <c r="I3" s="287"/>
      <c r="J3" s="287"/>
      <c r="K3" s="287"/>
    </row>
    <row r="4" spans="1:11" ht="14.25">
      <c r="A4" s="288" t="s">
        <v>429</v>
      </c>
      <c r="B4" s="288"/>
      <c r="C4" s="288"/>
      <c r="D4" s="288"/>
      <c r="E4" s="288"/>
      <c r="F4" s="288"/>
      <c r="G4" s="288"/>
      <c r="H4" s="288"/>
      <c r="I4" s="288"/>
      <c r="J4" s="274"/>
      <c r="K4" s="274"/>
    </row>
    <row r="5" spans="1:11" ht="15">
      <c r="A5" s="41"/>
      <c r="B5" s="41"/>
      <c r="C5" s="41"/>
      <c r="D5" s="41"/>
      <c r="E5" s="41"/>
      <c r="F5" s="41"/>
      <c r="G5" s="41"/>
      <c r="H5" s="41"/>
      <c r="K5" s="65" t="s">
        <v>113</v>
      </c>
    </row>
    <row r="6" spans="1:11" ht="15.75" customHeight="1">
      <c r="A6" s="276" t="s">
        <v>31</v>
      </c>
      <c r="B6" s="278" t="s">
        <v>30</v>
      </c>
      <c r="C6" s="279"/>
      <c r="D6" s="279"/>
      <c r="E6" s="279"/>
      <c r="F6" s="280"/>
      <c r="G6" s="281"/>
      <c r="H6" s="282" t="s">
        <v>66</v>
      </c>
      <c r="I6" s="284" t="s">
        <v>358</v>
      </c>
      <c r="J6" s="275" t="s">
        <v>357</v>
      </c>
      <c r="K6" s="275"/>
    </row>
    <row r="7" spans="1:11" ht="45" customHeight="1">
      <c r="A7" s="277"/>
      <c r="B7" s="68" t="s">
        <v>32</v>
      </c>
      <c r="C7" s="69" t="s">
        <v>33</v>
      </c>
      <c r="D7" s="69" t="s">
        <v>34</v>
      </c>
      <c r="E7" s="67" t="s">
        <v>35</v>
      </c>
      <c r="F7" s="73" t="s">
        <v>283</v>
      </c>
      <c r="G7" s="72" t="s">
        <v>36</v>
      </c>
      <c r="H7" s="283"/>
      <c r="I7" s="285"/>
      <c r="J7" s="74" t="s">
        <v>359</v>
      </c>
      <c r="K7" s="74" t="s">
        <v>371</v>
      </c>
    </row>
    <row r="8" spans="1:14" ht="27">
      <c r="A8" s="199" t="s">
        <v>414</v>
      </c>
      <c r="B8" s="203">
        <v>250</v>
      </c>
      <c r="C8" s="200"/>
      <c r="D8" s="200"/>
      <c r="E8" s="200"/>
      <c r="F8" s="200"/>
      <c r="G8" s="201"/>
      <c r="H8" s="200"/>
      <c r="I8" s="202">
        <f>I9+I68+I85+I108+I141+I170+I183</f>
        <v>10610112.58</v>
      </c>
      <c r="J8" s="202">
        <f>J9+J68+J85+J108+J141+J170</f>
        <v>2757124</v>
      </c>
      <c r="K8" s="202">
        <f>K9+K68+K85+K108+K141+K170</f>
        <v>2657186</v>
      </c>
      <c r="L8" s="40"/>
      <c r="M8" s="66"/>
      <c r="N8" s="66"/>
    </row>
    <row r="9" spans="1:11" ht="13.5">
      <c r="A9" s="199" t="s">
        <v>0</v>
      </c>
      <c r="B9" s="203">
        <v>250</v>
      </c>
      <c r="C9" s="203" t="s">
        <v>1</v>
      </c>
      <c r="D9" s="203" t="s">
        <v>2</v>
      </c>
      <c r="E9" s="203" t="s">
        <v>3</v>
      </c>
      <c r="F9" s="203" t="s">
        <v>344</v>
      </c>
      <c r="G9" s="204"/>
      <c r="H9" s="203" t="s">
        <v>4</v>
      </c>
      <c r="I9" s="205">
        <f>I62+I10+I18+I57+I47</f>
        <v>4442860.13</v>
      </c>
      <c r="J9" s="205">
        <f>J62+J10+J18+J57+J47</f>
        <v>1309424</v>
      </c>
      <c r="K9" s="205">
        <f>K62+K10+K18+K57+K47</f>
        <v>1208186</v>
      </c>
    </row>
    <row r="10" spans="1:11" ht="54">
      <c r="A10" s="199" t="s">
        <v>292</v>
      </c>
      <c r="B10" s="203">
        <v>250</v>
      </c>
      <c r="C10" s="203" t="s">
        <v>1</v>
      </c>
      <c r="D10" s="203" t="s">
        <v>39</v>
      </c>
      <c r="E10" s="203" t="s">
        <v>3</v>
      </c>
      <c r="F10" s="203" t="s">
        <v>311</v>
      </c>
      <c r="G10" s="206"/>
      <c r="H10" s="206" t="s">
        <v>4</v>
      </c>
      <c r="I10" s="207">
        <f>I11</f>
        <v>1126100</v>
      </c>
      <c r="J10" s="207">
        <f>J11</f>
        <v>319260</v>
      </c>
      <c r="K10" s="207">
        <f>K11</f>
        <v>346593</v>
      </c>
    </row>
    <row r="11" spans="1:11" ht="13.5">
      <c r="A11" s="208" t="s">
        <v>85</v>
      </c>
      <c r="B11" s="203">
        <v>250</v>
      </c>
      <c r="C11" s="200" t="s">
        <v>1</v>
      </c>
      <c r="D11" s="200" t="s">
        <v>39</v>
      </c>
      <c r="E11" s="200" t="s">
        <v>86</v>
      </c>
      <c r="F11" s="200" t="s">
        <v>312</v>
      </c>
      <c r="G11" s="200"/>
      <c r="H11" s="200" t="s">
        <v>4</v>
      </c>
      <c r="I11" s="209">
        <f>SUM(I13)</f>
        <v>1126100</v>
      </c>
      <c r="J11" s="209">
        <f>SUM(J13)</f>
        <v>319260</v>
      </c>
      <c r="K11" s="209">
        <f>SUM(K13)</f>
        <v>346593</v>
      </c>
    </row>
    <row r="12" spans="1:11" ht="27">
      <c r="A12" s="208" t="s">
        <v>268</v>
      </c>
      <c r="B12" s="203">
        <v>250</v>
      </c>
      <c r="C12" s="200" t="s">
        <v>1</v>
      </c>
      <c r="D12" s="200" t="s">
        <v>39</v>
      </c>
      <c r="E12" s="200" t="s">
        <v>86</v>
      </c>
      <c r="F12" s="200" t="s">
        <v>313</v>
      </c>
      <c r="G12" s="210"/>
      <c r="H12" s="200" t="s">
        <v>4</v>
      </c>
      <c r="I12" s="209">
        <f>I13</f>
        <v>1126100</v>
      </c>
      <c r="J12" s="209">
        <f>J13</f>
        <v>319260</v>
      </c>
      <c r="K12" s="209">
        <f>K13</f>
        <v>346593</v>
      </c>
    </row>
    <row r="13" spans="1:11" ht="108">
      <c r="A13" s="208" t="s">
        <v>298</v>
      </c>
      <c r="B13" s="203">
        <v>250</v>
      </c>
      <c r="C13" s="200" t="s">
        <v>1</v>
      </c>
      <c r="D13" s="200" t="s">
        <v>39</v>
      </c>
      <c r="E13" s="200" t="s">
        <v>86</v>
      </c>
      <c r="F13" s="200" t="s">
        <v>313</v>
      </c>
      <c r="G13" s="210"/>
      <c r="H13" s="200" t="s">
        <v>4</v>
      </c>
      <c r="I13" s="209">
        <f>I15</f>
        <v>1126100</v>
      </c>
      <c r="J13" s="209">
        <f>J15</f>
        <v>319260</v>
      </c>
      <c r="K13" s="209">
        <f>K15</f>
        <v>346593</v>
      </c>
    </row>
    <row r="14" spans="1:11" ht="40.5">
      <c r="A14" s="208" t="s">
        <v>299</v>
      </c>
      <c r="B14" s="203">
        <v>250</v>
      </c>
      <c r="C14" s="200" t="s">
        <v>1</v>
      </c>
      <c r="D14" s="200" t="s">
        <v>39</v>
      </c>
      <c r="E14" s="200" t="s">
        <v>86</v>
      </c>
      <c r="F14" s="200" t="s">
        <v>313</v>
      </c>
      <c r="G14" s="210" t="s">
        <v>303</v>
      </c>
      <c r="H14" s="200"/>
      <c r="I14" s="209">
        <f>I15</f>
        <v>1126100</v>
      </c>
      <c r="J14" s="209">
        <f>J15</f>
        <v>319260</v>
      </c>
      <c r="K14" s="209">
        <f>K15</f>
        <v>346593</v>
      </c>
    </row>
    <row r="15" spans="1:16" ht="13.5" customHeight="1">
      <c r="A15" s="208" t="s">
        <v>183</v>
      </c>
      <c r="B15" s="203">
        <v>250</v>
      </c>
      <c r="C15" s="200" t="s">
        <v>1</v>
      </c>
      <c r="D15" s="200" t="s">
        <v>39</v>
      </c>
      <c r="E15" s="200" t="s">
        <v>86</v>
      </c>
      <c r="F15" s="200" t="s">
        <v>313</v>
      </c>
      <c r="G15" s="200">
        <v>120</v>
      </c>
      <c r="H15" s="200">
        <v>210</v>
      </c>
      <c r="I15" s="209">
        <f>I16+I17</f>
        <v>1126100</v>
      </c>
      <c r="J15" s="209">
        <f>J16+J17</f>
        <v>319260</v>
      </c>
      <c r="K15" s="209">
        <f>K16+K17</f>
        <v>346593</v>
      </c>
      <c r="M15" s="66"/>
      <c r="N15" s="66"/>
      <c r="O15" s="40"/>
      <c r="P15" s="66"/>
    </row>
    <row r="16" spans="1:13" ht="13.5" hidden="1">
      <c r="A16" s="211" t="s">
        <v>10</v>
      </c>
      <c r="B16" s="203">
        <v>250</v>
      </c>
      <c r="C16" s="200" t="s">
        <v>1</v>
      </c>
      <c r="D16" s="200" t="s">
        <v>39</v>
      </c>
      <c r="E16" s="200" t="s">
        <v>86</v>
      </c>
      <c r="F16" s="200"/>
      <c r="G16" s="200">
        <v>121</v>
      </c>
      <c r="H16" s="200">
        <v>211</v>
      </c>
      <c r="I16" s="209">
        <v>850000</v>
      </c>
      <c r="J16" s="200">
        <f>224500-28845+55905</f>
        <v>251560</v>
      </c>
      <c r="K16" s="200">
        <f>224500-57995+112388</f>
        <v>278893</v>
      </c>
      <c r="M16" s="66"/>
    </row>
    <row r="17" spans="1:14" ht="13.5" hidden="1">
      <c r="A17" s="211" t="s">
        <v>12</v>
      </c>
      <c r="B17" s="203">
        <v>250</v>
      </c>
      <c r="C17" s="200" t="s">
        <v>1</v>
      </c>
      <c r="D17" s="200" t="s">
        <v>39</v>
      </c>
      <c r="E17" s="200" t="s">
        <v>86</v>
      </c>
      <c r="F17" s="200"/>
      <c r="G17" s="200">
        <v>121</v>
      </c>
      <c r="H17" s="200">
        <v>213</v>
      </c>
      <c r="I17" s="209">
        <v>276100</v>
      </c>
      <c r="J17" s="200">
        <v>67700</v>
      </c>
      <c r="K17" s="200">
        <v>67700</v>
      </c>
      <c r="M17" s="66"/>
      <c r="N17" s="66"/>
    </row>
    <row r="18" spans="1:14" ht="94.5" customHeight="1">
      <c r="A18" s="199" t="s">
        <v>291</v>
      </c>
      <c r="B18" s="203">
        <v>250</v>
      </c>
      <c r="C18" s="203" t="s">
        <v>1</v>
      </c>
      <c r="D18" s="203" t="s">
        <v>6</v>
      </c>
      <c r="E18" s="203" t="s">
        <v>3</v>
      </c>
      <c r="F18" s="203" t="s">
        <v>314</v>
      </c>
      <c r="G18" s="206"/>
      <c r="H18" s="206" t="s">
        <v>4</v>
      </c>
      <c r="I18" s="250">
        <f aca="true" t="shared" si="0" ref="I18:K19">I21</f>
        <v>3213066.62</v>
      </c>
      <c r="J18" s="212">
        <f t="shared" si="0"/>
        <v>986464</v>
      </c>
      <c r="K18" s="212">
        <f t="shared" si="0"/>
        <v>857893</v>
      </c>
      <c r="M18" s="66">
        <f>3093816.62</f>
        <v>3093816.62</v>
      </c>
      <c r="N18" s="272">
        <f>I18-M18</f>
        <v>119250</v>
      </c>
    </row>
    <row r="19" spans="1:11" ht="27">
      <c r="A19" s="208" t="s">
        <v>268</v>
      </c>
      <c r="B19" s="203">
        <v>250</v>
      </c>
      <c r="C19" s="200" t="s">
        <v>1</v>
      </c>
      <c r="D19" s="200" t="s">
        <v>6</v>
      </c>
      <c r="E19" s="200" t="s">
        <v>3</v>
      </c>
      <c r="F19" s="200" t="s">
        <v>315</v>
      </c>
      <c r="G19" s="200"/>
      <c r="H19" s="200" t="s">
        <v>4</v>
      </c>
      <c r="I19" s="209">
        <f t="shared" si="0"/>
        <v>2357000</v>
      </c>
      <c r="J19" s="209">
        <f t="shared" si="0"/>
        <v>806844</v>
      </c>
      <c r="K19" s="209">
        <f t="shared" si="0"/>
        <v>681728</v>
      </c>
    </row>
    <row r="20" spans="1:14" ht="108">
      <c r="A20" s="208" t="s">
        <v>298</v>
      </c>
      <c r="B20" s="203">
        <v>250</v>
      </c>
      <c r="C20" s="200" t="s">
        <v>1</v>
      </c>
      <c r="D20" s="200" t="s">
        <v>6</v>
      </c>
      <c r="E20" s="200" t="s">
        <v>3</v>
      </c>
      <c r="F20" s="200" t="s">
        <v>315</v>
      </c>
      <c r="G20" s="200"/>
      <c r="H20" s="200"/>
      <c r="I20" s="209">
        <f>I21</f>
        <v>3213066.62</v>
      </c>
      <c r="J20" s="209">
        <f>J21</f>
        <v>986464</v>
      </c>
      <c r="K20" s="209">
        <f>K21</f>
        <v>857893</v>
      </c>
      <c r="N20" s="182"/>
    </row>
    <row r="21" spans="1:14" ht="54.75" customHeight="1">
      <c r="A21" s="208" t="s">
        <v>299</v>
      </c>
      <c r="B21" s="203">
        <v>250</v>
      </c>
      <c r="C21" s="200" t="s">
        <v>1</v>
      </c>
      <c r="D21" s="200" t="s">
        <v>6</v>
      </c>
      <c r="E21" s="200" t="s">
        <v>110</v>
      </c>
      <c r="F21" s="200" t="s">
        <v>315</v>
      </c>
      <c r="G21" s="200">
        <v>100</v>
      </c>
      <c r="H21" s="200" t="s">
        <v>4</v>
      </c>
      <c r="I21" s="261">
        <f>I22+I26+I40</f>
        <v>3213066.62</v>
      </c>
      <c r="J21" s="209">
        <f>J22+J26</f>
        <v>986464</v>
      </c>
      <c r="K21" s="209">
        <f>K22+K26</f>
        <v>857893</v>
      </c>
      <c r="N21" s="66"/>
    </row>
    <row r="22" spans="1:13" ht="28.5" customHeight="1">
      <c r="A22" s="208" t="s">
        <v>183</v>
      </c>
      <c r="B22" s="203">
        <v>250</v>
      </c>
      <c r="C22" s="200" t="s">
        <v>1</v>
      </c>
      <c r="D22" s="200" t="s">
        <v>6</v>
      </c>
      <c r="E22" s="200" t="s">
        <v>110</v>
      </c>
      <c r="F22" s="200" t="s">
        <v>315</v>
      </c>
      <c r="G22" s="200">
        <v>120</v>
      </c>
      <c r="H22" s="200">
        <v>210</v>
      </c>
      <c r="I22" s="209">
        <f>I23+I24</f>
        <v>2357000</v>
      </c>
      <c r="J22" s="209">
        <f>J23+J24</f>
        <v>806844</v>
      </c>
      <c r="K22" s="209">
        <f>K23+K24</f>
        <v>681728</v>
      </c>
      <c r="M22" s="66"/>
    </row>
    <row r="23" spans="1:11" ht="13.5" customHeight="1" hidden="1">
      <c r="A23" s="211" t="s">
        <v>10</v>
      </c>
      <c r="B23" s="203">
        <v>250</v>
      </c>
      <c r="C23" s="200" t="s">
        <v>1</v>
      </c>
      <c r="D23" s="200" t="s">
        <v>6</v>
      </c>
      <c r="E23" s="200" t="s">
        <v>110</v>
      </c>
      <c r="F23" s="200" t="s">
        <v>315</v>
      </c>
      <c r="G23" s="200">
        <v>121</v>
      </c>
      <c r="H23" s="200">
        <v>211</v>
      </c>
      <c r="I23" s="209">
        <v>1810000</v>
      </c>
      <c r="J23" s="200">
        <f>481500+117422-28845+55905</f>
        <v>625982</v>
      </c>
      <c r="K23" s="200">
        <f>481500+435-57995+112388</f>
        <v>536328</v>
      </c>
    </row>
    <row r="24" spans="1:14" ht="22.5" customHeight="1" hidden="1">
      <c r="A24" s="211" t="s">
        <v>12</v>
      </c>
      <c r="B24" s="203">
        <v>250</v>
      </c>
      <c r="C24" s="200" t="s">
        <v>1</v>
      </c>
      <c r="D24" s="200" t="s">
        <v>6</v>
      </c>
      <c r="E24" s="200" t="s">
        <v>110</v>
      </c>
      <c r="F24" s="200" t="s">
        <v>315</v>
      </c>
      <c r="G24" s="200">
        <v>129</v>
      </c>
      <c r="H24" s="200">
        <v>213</v>
      </c>
      <c r="I24" s="209">
        <v>547000</v>
      </c>
      <c r="J24" s="200">
        <f>145400+35462</f>
        <v>180862</v>
      </c>
      <c r="K24" s="200">
        <v>145400</v>
      </c>
      <c r="M24" s="66"/>
      <c r="N24" s="182"/>
    </row>
    <row r="25" spans="1:11" ht="30" customHeight="1">
      <c r="A25" s="208" t="s">
        <v>269</v>
      </c>
      <c r="B25" s="203">
        <v>250</v>
      </c>
      <c r="C25" s="200" t="s">
        <v>1</v>
      </c>
      <c r="D25" s="200" t="s">
        <v>6</v>
      </c>
      <c r="E25" s="200" t="s">
        <v>110</v>
      </c>
      <c r="F25" s="200" t="s">
        <v>316</v>
      </c>
      <c r="G25" s="200"/>
      <c r="H25" s="213" t="s">
        <v>131</v>
      </c>
      <c r="I25" s="209">
        <f>I28+I31+I40</f>
        <v>856066.62</v>
      </c>
      <c r="J25" s="209">
        <f>J28+J31+J40</f>
        <v>179620</v>
      </c>
      <c r="K25" s="209">
        <f>K28+K31+K40</f>
        <v>176165</v>
      </c>
    </row>
    <row r="26" spans="1:11" ht="26.25" customHeight="1">
      <c r="A26" s="208" t="s">
        <v>166</v>
      </c>
      <c r="B26" s="203">
        <v>250</v>
      </c>
      <c r="C26" s="200" t="s">
        <v>1</v>
      </c>
      <c r="D26" s="200" t="s">
        <v>6</v>
      </c>
      <c r="E26" s="200" t="s">
        <v>110</v>
      </c>
      <c r="F26" s="200" t="s">
        <v>316</v>
      </c>
      <c r="G26" s="200">
        <v>200</v>
      </c>
      <c r="H26" s="214" t="s">
        <v>131</v>
      </c>
      <c r="I26" s="209">
        <f>I28+I31</f>
        <v>842066.62</v>
      </c>
      <c r="J26" s="209">
        <f>J28+J31+J41</f>
        <v>179620</v>
      </c>
      <c r="K26" s="209">
        <f>K28+K31+K41</f>
        <v>176165</v>
      </c>
    </row>
    <row r="27" spans="1:11" ht="26.25" customHeight="1">
      <c r="A27" s="208" t="s">
        <v>300</v>
      </c>
      <c r="B27" s="203">
        <v>250</v>
      </c>
      <c r="C27" s="200" t="s">
        <v>1</v>
      </c>
      <c r="D27" s="200" t="s">
        <v>6</v>
      </c>
      <c r="E27" s="200" t="s">
        <v>110</v>
      </c>
      <c r="F27" s="200" t="s">
        <v>316</v>
      </c>
      <c r="G27" s="200">
        <v>240</v>
      </c>
      <c r="H27" s="214"/>
      <c r="I27" s="209">
        <f>I28+I31</f>
        <v>842066.62</v>
      </c>
      <c r="J27" s="209">
        <f>J28+J31</f>
        <v>179620</v>
      </c>
      <c r="K27" s="209">
        <f>K28+K31</f>
        <v>176165</v>
      </c>
    </row>
    <row r="28" spans="1:11" ht="42" customHeight="1">
      <c r="A28" s="208" t="s">
        <v>167</v>
      </c>
      <c r="B28" s="203">
        <v>250</v>
      </c>
      <c r="C28" s="200" t="s">
        <v>1</v>
      </c>
      <c r="D28" s="200" t="s">
        <v>6</v>
      </c>
      <c r="E28" s="200" t="s">
        <v>110</v>
      </c>
      <c r="F28" s="200" t="s">
        <v>316</v>
      </c>
      <c r="G28" s="200">
        <v>242</v>
      </c>
      <c r="H28" s="214" t="s">
        <v>131</v>
      </c>
      <c r="I28" s="209">
        <f>SUM(I29:I30)</f>
        <v>188400</v>
      </c>
      <c r="J28" s="209">
        <f>SUM(J29:J30)</f>
        <v>15000</v>
      </c>
      <c r="K28" s="209">
        <f>SUM(K29:K30)</f>
        <v>15000</v>
      </c>
    </row>
    <row r="29" spans="1:11" ht="12.75" customHeight="1" hidden="1">
      <c r="A29" s="211" t="s">
        <v>14</v>
      </c>
      <c r="B29" s="203">
        <v>250</v>
      </c>
      <c r="C29" s="200" t="s">
        <v>1</v>
      </c>
      <c r="D29" s="200" t="s">
        <v>6</v>
      </c>
      <c r="E29" s="200" t="s">
        <v>110</v>
      </c>
      <c r="F29" s="200" t="s">
        <v>316</v>
      </c>
      <c r="G29" s="200">
        <v>242</v>
      </c>
      <c r="H29" s="210" t="s">
        <v>168</v>
      </c>
      <c r="I29" s="209">
        <v>98400</v>
      </c>
      <c r="J29" s="200">
        <v>15000</v>
      </c>
      <c r="K29" s="200">
        <v>15000</v>
      </c>
    </row>
    <row r="30" spans="1:11" ht="12.75" customHeight="1" hidden="1">
      <c r="A30" s="211" t="s">
        <v>169</v>
      </c>
      <c r="B30" s="203">
        <v>250</v>
      </c>
      <c r="C30" s="200" t="s">
        <v>1</v>
      </c>
      <c r="D30" s="200" t="s">
        <v>6</v>
      </c>
      <c r="E30" s="200" t="s">
        <v>110</v>
      </c>
      <c r="F30" s="200" t="s">
        <v>316</v>
      </c>
      <c r="G30" s="200">
        <v>242</v>
      </c>
      <c r="H30" s="210" t="s">
        <v>170</v>
      </c>
      <c r="I30" s="209">
        <v>90000</v>
      </c>
      <c r="J30" s="200">
        <v>0</v>
      </c>
      <c r="K30" s="200">
        <v>0</v>
      </c>
    </row>
    <row r="31" spans="1:11" ht="36" customHeight="1">
      <c r="A31" s="208" t="s">
        <v>173</v>
      </c>
      <c r="B31" s="203">
        <v>250</v>
      </c>
      <c r="C31" s="200" t="s">
        <v>1</v>
      </c>
      <c r="D31" s="200" t="s">
        <v>6</v>
      </c>
      <c r="E31" s="200" t="s">
        <v>110</v>
      </c>
      <c r="F31" s="200" t="s">
        <v>316</v>
      </c>
      <c r="G31" s="200">
        <v>244</v>
      </c>
      <c r="H31" s="213" t="s">
        <v>131</v>
      </c>
      <c r="I31" s="261">
        <f>SUM(I32:I39)</f>
        <v>653666.62</v>
      </c>
      <c r="J31" s="209">
        <f>SUM(J32:J39)</f>
        <v>164620</v>
      </c>
      <c r="K31" s="209">
        <f>SUM(K32:K39)</f>
        <v>161165</v>
      </c>
    </row>
    <row r="32" spans="1:11" ht="13.5" customHeight="1">
      <c r="A32" s="211" t="s">
        <v>15</v>
      </c>
      <c r="B32" s="203">
        <v>250</v>
      </c>
      <c r="C32" s="200" t="s">
        <v>1</v>
      </c>
      <c r="D32" s="200" t="s">
        <v>6</v>
      </c>
      <c r="E32" s="200" t="s">
        <v>110</v>
      </c>
      <c r="F32" s="200" t="s">
        <v>316</v>
      </c>
      <c r="G32" s="200">
        <v>244</v>
      </c>
      <c r="H32" s="200">
        <v>222</v>
      </c>
      <c r="I32" s="209">
        <v>0</v>
      </c>
      <c r="J32" s="200"/>
      <c r="K32" s="200"/>
    </row>
    <row r="33" spans="1:13" ht="16.5" customHeight="1">
      <c r="A33" s="215" t="s">
        <v>16</v>
      </c>
      <c r="B33" s="203">
        <v>250</v>
      </c>
      <c r="C33" s="200" t="s">
        <v>1</v>
      </c>
      <c r="D33" s="200" t="s">
        <v>6</v>
      </c>
      <c r="E33" s="200" t="s">
        <v>110</v>
      </c>
      <c r="F33" s="200" t="s">
        <v>316</v>
      </c>
      <c r="G33" s="200">
        <v>244</v>
      </c>
      <c r="H33" s="200">
        <v>223</v>
      </c>
      <c r="I33" s="261">
        <f>200000+100000</f>
        <v>300000</v>
      </c>
      <c r="J33" s="200">
        <f>167815-4195</f>
        <v>163620</v>
      </c>
      <c r="K33" s="200">
        <f>168595-8430</f>
        <v>160165</v>
      </c>
      <c r="M33" s="248"/>
    </row>
    <row r="34" spans="1:11" ht="27" customHeight="1">
      <c r="A34" s="215" t="s">
        <v>108</v>
      </c>
      <c r="B34" s="203">
        <v>250</v>
      </c>
      <c r="C34" s="200" t="s">
        <v>1</v>
      </c>
      <c r="D34" s="200" t="s">
        <v>6</v>
      </c>
      <c r="E34" s="200" t="s">
        <v>110</v>
      </c>
      <c r="F34" s="200" t="s">
        <v>316</v>
      </c>
      <c r="G34" s="200">
        <v>244</v>
      </c>
      <c r="H34" s="200">
        <v>224</v>
      </c>
      <c r="I34" s="209">
        <v>0</v>
      </c>
      <c r="J34" s="200">
        <v>0</v>
      </c>
      <c r="K34" s="200">
        <v>0</v>
      </c>
    </row>
    <row r="35" spans="1:11" ht="14.25" customHeight="1">
      <c r="A35" s="211" t="s">
        <v>17</v>
      </c>
      <c r="B35" s="203">
        <v>250</v>
      </c>
      <c r="C35" s="200" t="s">
        <v>1</v>
      </c>
      <c r="D35" s="200" t="s">
        <v>6</v>
      </c>
      <c r="E35" s="200" t="s">
        <v>110</v>
      </c>
      <c r="F35" s="200" t="s">
        <v>316</v>
      </c>
      <c r="G35" s="200">
        <v>244</v>
      </c>
      <c r="H35" s="200">
        <v>225</v>
      </c>
      <c r="I35" s="209">
        <f>26800+25000+10000</f>
        <v>61800</v>
      </c>
      <c r="J35" s="200">
        <v>0</v>
      </c>
      <c r="K35" s="200">
        <v>0</v>
      </c>
    </row>
    <row r="36" spans="1:13" ht="15.75" customHeight="1">
      <c r="A36" s="211" t="s">
        <v>174</v>
      </c>
      <c r="B36" s="203">
        <v>250</v>
      </c>
      <c r="C36" s="200" t="s">
        <v>1</v>
      </c>
      <c r="D36" s="200" t="s">
        <v>6</v>
      </c>
      <c r="E36" s="200" t="s">
        <v>110</v>
      </c>
      <c r="F36" s="200" t="s">
        <v>316</v>
      </c>
      <c r="G36" s="200">
        <v>244</v>
      </c>
      <c r="H36" s="200">
        <v>226</v>
      </c>
      <c r="I36" s="209">
        <f>10000+20000+18000</f>
        <v>48000</v>
      </c>
      <c r="J36" s="200">
        <v>0</v>
      </c>
      <c r="K36" s="200">
        <v>0</v>
      </c>
      <c r="M36" s="247"/>
    </row>
    <row r="37" spans="1:13" ht="12.75" customHeight="1">
      <c r="A37" s="211" t="s">
        <v>19</v>
      </c>
      <c r="B37" s="203">
        <v>250</v>
      </c>
      <c r="C37" s="200" t="s">
        <v>1</v>
      </c>
      <c r="D37" s="200" t="s">
        <v>6</v>
      </c>
      <c r="E37" s="200" t="s">
        <v>110</v>
      </c>
      <c r="F37" s="200" t="s">
        <v>316</v>
      </c>
      <c r="G37" s="200">
        <v>244</v>
      </c>
      <c r="H37" s="200">
        <v>290</v>
      </c>
      <c r="I37" s="209">
        <v>42000</v>
      </c>
      <c r="J37" s="200">
        <v>0</v>
      </c>
      <c r="K37" s="200">
        <v>0</v>
      </c>
      <c r="M37" s="247"/>
    </row>
    <row r="38" spans="1:11" ht="34.5" customHeight="1">
      <c r="A38" s="211" t="s">
        <v>22</v>
      </c>
      <c r="B38" s="203">
        <v>250</v>
      </c>
      <c r="C38" s="200" t="s">
        <v>1</v>
      </c>
      <c r="D38" s="200" t="s">
        <v>6</v>
      </c>
      <c r="E38" s="200" t="s">
        <v>110</v>
      </c>
      <c r="F38" s="200" t="s">
        <v>316</v>
      </c>
      <c r="G38" s="200">
        <v>244</v>
      </c>
      <c r="H38" s="200">
        <v>340</v>
      </c>
      <c r="I38" s="261">
        <f>132105.62+221+290+19250</f>
        <v>151866.62</v>
      </c>
      <c r="J38" s="200">
        <v>1000</v>
      </c>
      <c r="K38" s="200">
        <v>1000</v>
      </c>
    </row>
    <row r="39" spans="1:11" ht="26.25" customHeight="1">
      <c r="A39" s="211" t="s">
        <v>21</v>
      </c>
      <c r="B39" s="203">
        <v>250</v>
      </c>
      <c r="C39" s="200" t="s">
        <v>1</v>
      </c>
      <c r="D39" s="200" t="s">
        <v>6</v>
      </c>
      <c r="E39" s="200" t="s">
        <v>110</v>
      </c>
      <c r="F39" s="200" t="s">
        <v>316</v>
      </c>
      <c r="G39" s="200">
        <v>244</v>
      </c>
      <c r="H39" s="200">
        <v>310</v>
      </c>
      <c r="I39" s="209">
        <f>50000</f>
        <v>50000</v>
      </c>
      <c r="J39" s="200">
        <v>0</v>
      </c>
      <c r="K39" s="200">
        <v>0</v>
      </c>
    </row>
    <row r="40" spans="1:11" ht="18" customHeight="1">
      <c r="A40" s="208" t="s">
        <v>271</v>
      </c>
      <c r="B40" s="203">
        <v>250</v>
      </c>
      <c r="C40" s="200" t="s">
        <v>1</v>
      </c>
      <c r="D40" s="200" t="s">
        <v>6</v>
      </c>
      <c r="E40" s="200" t="s">
        <v>110</v>
      </c>
      <c r="F40" s="200" t="s">
        <v>316</v>
      </c>
      <c r="G40" s="203">
        <v>800</v>
      </c>
      <c r="H40" s="213" t="s">
        <v>131</v>
      </c>
      <c r="I40" s="209">
        <f>I41</f>
        <v>14000</v>
      </c>
      <c r="J40" s="209">
        <f>J41</f>
        <v>0</v>
      </c>
      <c r="K40" s="209">
        <f>K41</f>
        <v>0</v>
      </c>
    </row>
    <row r="41" spans="1:11" ht="24" customHeight="1">
      <c r="A41" s="208" t="s">
        <v>175</v>
      </c>
      <c r="B41" s="203">
        <v>250</v>
      </c>
      <c r="C41" s="200" t="s">
        <v>1</v>
      </c>
      <c r="D41" s="200" t="s">
        <v>6</v>
      </c>
      <c r="E41" s="200" t="s">
        <v>110</v>
      </c>
      <c r="F41" s="200" t="s">
        <v>316</v>
      </c>
      <c r="G41" s="200">
        <v>850</v>
      </c>
      <c r="H41" s="213" t="s">
        <v>131</v>
      </c>
      <c r="I41" s="209">
        <f>I43+I45</f>
        <v>14000</v>
      </c>
      <c r="J41" s="209">
        <f>J43+J45</f>
        <v>0</v>
      </c>
      <c r="K41" s="209">
        <f>K43+K45</f>
        <v>0</v>
      </c>
    </row>
    <row r="42" spans="1:11" ht="15.75" customHeight="1" hidden="1">
      <c r="A42" s="211" t="s">
        <v>176</v>
      </c>
      <c r="B42" s="203">
        <v>250</v>
      </c>
      <c r="C42" s="200" t="s">
        <v>1</v>
      </c>
      <c r="D42" s="200" t="s">
        <v>6</v>
      </c>
      <c r="E42" s="200" t="s">
        <v>110</v>
      </c>
      <c r="F42" s="200" t="s">
        <v>316</v>
      </c>
      <c r="G42" s="200">
        <v>852</v>
      </c>
      <c r="H42" s="203">
        <v>290</v>
      </c>
      <c r="I42" s="209">
        <v>5000</v>
      </c>
      <c r="J42" s="200"/>
      <c r="K42" s="200"/>
    </row>
    <row r="43" spans="1:11" ht="34.5" customHeight="1">
      <c r="A43" s="208" t="s">
        <v>294</v>
      </c>
      <c r="B43" s="203">
        <v>250</v>
      </c>
      <c r="C43" s="200" t="s">
        <v>1</v>
      </c>
      <c r="D43" s="200" t="s">
        <v>6</v>
      </c>
      <c r="E43" s="200" t="s">
        <v>110</v>
      </c>
      <c r="F43" s="200" t="s">
        <v>316</v>
      </c>
      <c r="G43" s="200">
        <v>852</v>
      </c>
      <c r="H43" s="213" t="s">
        <v>131</v>
      </c>
      <c r="I43" s="209">
        <v>8000</v>
      </c>
      <c r="J43" s="200">
        <v>0</v>
      </c>
      <c r="K43" s="200">
        <v>0</v>
      </c>
    </row>
    <row r="44" spans="1:11" ht="15.75" customHeight="1" hidden="1">
      <c r="A44" s="211" t="s">
        <v>19</v>
      </c>
      <c r="B44" s="203">
        <v>250</v>
      </c>
      <c r="C44" s="200" t="s">
        <v>1</v>
      </c>
      <c r="D44" s="200" t="s">
        <v>6</v>
      </c>
      <c r="E44" s="200" t="s">
        <v>110</v>
      </c>
      <c r="F44" s="200" t="s">
        <v>316</v>
      </c>
      <c r="G44" s="200">
        <v>851</v>
      </c>
      <c r="H44" s="203">
        <v>290</v>
      </c>
      <c r="I44" s="209">
        <v>0</v>
      </c>
      <c r="J44" s="200"/>
      <c r="K44" s="200"/>
    </row>
    <row r="45" spans="1:11" ht="36" customHeight="1">
      <c r="A45" s="208" t="s">
        <v>176</v>
      </c>
      <c r="B45" s="203">
        <v>250</v>
      </c>
      <c r="C45" s="200" t="s">
        <v>1</v>
      </c>
      <c r="D45" s="200" t="s">
        <v>6</v>
      </c>
      <c r="E45" s="200" t="s">
        <v>110</v>
      </c>
      <c r="F45" s="200" t="s">
        <v>316</v>
      </c>
      <c r="G45" s="200">
        <v>853</v>
      </c>
      <c r="H45" s="213" t="s">
        <v>131</v>
      </c>
      <c r="I45" s="209">
        <v>6000</v>
      </c>
      <c r="J45" s="200">
        <v>0</v>
      </c>
      <c r="K45" s="200">
        <v>0</v>
      </c>
    </row>
    <row r="46" spans="1:11" ht="15.75" customHeight="1" hidden="1">
      <c r="A46" s="211" t="s">
        <v>19</v>
      </c>
      <c r="B46" s="203">
        <v>250</v>
      </c>
      <c r="C46" s="200" t="s">
        <v>1</v>
      </c>
      <c r="D46" s="200" t="s">
        <v>6</v>
      </c>
      <c r="E46" s="200" t="s">
        <v>110</v>
      </c>
      <c r="F46" s="200"/>
      <c r="G46" s="200">
        <v>852</v>
      </c>
      <c r="H46" s="203">
        <v>290</v>
      </c>
      <c r="I46" s="209">
        <v>0</v>
      </c>
      <c r="J46" s="200"/>
      <c r="K46" s="200"/>
    </row>
    <row r="47" spans="1:11" ht="49.5" customHeight="1">
      <c r="A47" s="251" t="s">
        <v>391</v>
      </c>
      <c r="B47" s="252">
        <v>250</v>
      </c>
      <c r="C47" s="253" t="s">
        <v>133</v>
      </c>
      <c r="D47" s="253" t="s">
        <v>392</v>
      </c>
      <c r="E47" s="253" t="s">
        <v>130</v>
      </c>
      <c r="F47" s="253" t="s">
        <v>393</v>
      </c>
      <c r="G47" s="252"/>
      <c r="H47" s="253" t="s">
        <v>131</v>
      </c>
      <c r="I47" s="254">
        <f>I48+I54</f>
        <v>92993.51000000001</v>
      </c>
      <c r="J47" s="255">
        <f aca="true" t="shared" si="1" ref="J47:K49">J48</f>
        <v>0</v>
      </c>
      <c r="K47" s="255">
        <f t="shared" si="1"/>
        <v>0</v>
      </c>
    </row>
    <row r="48" spans="1:11" ht="42.75" customHeight="1">
      <c r="A48" s="199" t="s">
        <v>432</v>
      </c>
      <c r="B48" s="203">
        <v>250</v>
      </c>
      <c r="C48" s="213" t="s">
        <v>133</v>
      </c>
      <c r="D48" s="213" t="s">
        <v>392</v>
      </c>
      <c r="E48" s="213" t="s">
        <v>130</v>
      </c>
      <c r="F48" s="213" t="s">
        <v>393</v>
      </c>
      <c r="G48" s="203"/>
      <c r="H48" s="213" t="s">
        <v>131</v>
      </c>
      <c r="I48" s="204">
        <f>I49</f>
        <v>46496.75</v>
      </c>
      <c r="J48" s="204">
        <f t="shared" si="1"/>
        <v>0</v>
      </c>
      <c r="K48" s="204">
        <f t="shared" si="1"/>
        <v>0</v>
      </c>
    </row>
    <row r="49" spans="1:11" ht="31.5" customHeight="1">
      <c r="A49" s="199" t="s">
        <v>271</v>
      </c>
      <c r="B49" s="203">
        <v>250</v>
      </c>
      <c r="C49" s="213" t="s">
        <v>133</v>
      </c>
      <c r="D49" s="213" t="s">
        <v>392</v>
      </c>
      <c r="E49" s="213" t="s">
        <v>130</v>
      </c>
      <c r="F49" s="213" t="s">
        <v>393</v>
      </c>
      <c r="G49" s="210" t="s">
        <v>437</v>
      </c>
      <c r="H49" s="210"/>
      <c r="I49" s="201">
        <f>I50</f>
        <v>46496.75</v>
      </c>
      <c r="J49" s="201">
        <f t="shared" si="1"/>
        <v>0</v>
      </c>
      <c r="K49" s="201">
        <f t="shared" si="1"/>
        <v>0</v>
      </c>
    </row>
    <row r="50" spans="1:11" ht="18" customHeight="1">
      <c r="A50" s="216" t="s">
        <v>436</v>
      </c>
      <c r="B50" s="203">
        <v>250</v>
      </c>
      <c r="C50" s="213" t="s">
        <v>133</v>
      </c>
      <c r="D50" s="213" t="s">
        <v>392</v>
      </c>
      <c r="E50" s="213" t="s">
        <v>130</v>
      </c>
      <c r="F50" s="213" t="s">
        <v>393</v>
      </c>
      <c r="G50" s="210" t="s">
        <v>435</v>
      </c>
      <c r="H50" s="210"/>
      <c r="I50" s="201">
        <v>46496.75</v>
      </c>
      <c r="J50" s="201">
        <f>J52</f>
        <v>0</v>
      </c>
      <c r="K50" s="201">
        <v>0</v>
      </c>
    </row>
    <row r="51" spans="1:11" ht="18" customHeight="1" hidden="1">
      <c r="A51" s="249" t="s">
        <v>174</v>
      </c>
      <c r="B51" s="203">
        <v>250</v>
      </c>
      <c r="C51" s="213" t="s">
        <v>133</v>
      </c>
      <c r="D51" s="213" t="s">
        <v>392</v>
      </c>
      <c r="E51" s="213" t="s">
        <v>130</v>
      </c>
      <c r="F51" s="213" t="s">
        <v>393</v>
      </c>
      <c r="G51" s="210" t="s">
        <v>203</v>
      </c>
      <c r="H51" s="210"/>
      <c r="I51" s="201">
        <v>157035</v>
      </c>
      <c r="J51" s="201"/>
      <c r="K51" s="201"/>
    </row>
    <row r="52" spans="1:11" ht="33" customHeight="1" hidden="1">
      <c r="A52" s="211" t="s">
        <v>394</v>
      </c>
      <c r="B52" s="203">
        <v>250</v>
      </c>
      <c r="C52" s="213" t="s">
        <v>133</v>
      </c>
      <c r="D52" s="213" t="s">
        <v>392</v>
      </c>
      <c r="E52" s="213" t="s">
        <v>130</v>
      </c>
      <c r="F52" s="213" t="s">
        <v>393</v>
      </c>
      <c r="G52" s="210" t="s">
        <v>203</v>
      </c>
      <c r="H52" s="210"/>
      <c r="I52" s="201">
        <v>2600</v>
      </c>
      <c r="J52" s="200">
        <v>0</v>
      </c>
      <c r="K52" s="200">
        <v>0</v>
      </c>
    </row>
    <row r="53" spans="1:11" ht="33" customHeight="1" hidden="1">
      <c r="A53" s="211" t="s">
        <v>22</v>
      </c>
      <c r="B53" s="203">
        <v>250</v>
      </c>
      <c r="C53" s="213" t="s">
        <v>133</v>
      </c>
      <c r="D53" s="213" t="s">
        <v>392</v>
      </c>
      <c r="E53" s="213" t="s">
        <v>130</v>
      </c>
      <c r="F53" s="213" t="s">
        <v>393</v>
      </c>
      <c r="G53" s="210" t="s">
        <v>203</v>
      </c>
      <c r="H53" s="210"/>
      <c r="I53" s="201">
        <v>1683.36</v>
      </c>
      <c r="J53" s="200"/>
      <c r="K53" s="200"/>
    </row>
    <row r="54" spans="1:11" ht="33" customHeight="1">
      <c r="A54" s="199" t="s">
        <v>433</v>
      </c>
      <c r="B54" s="203">
        <v>250</v>
      </c>
      <c r="C54" s="213" t="s">
        <v>133</v>
      </c>
      <c r="D54" s="213" t="s">
        <v>392</v>
      </c>
      <c r="E54" s="213" t="s">
        <v>130</v>
      </c>
      <c r="F54" s="213" t="s">
        <v>434</v>
      </c>
      <c r="G54" s="210" t="s">
        <v>131</v>
      </c>
      <c r="H54" s="210"/>
      <c r="I54" s="201">
        <f>I55</f>
        <v>46496.76</v>
      </c>
      <c r="J54" s="201">
        <v>0</v>
      </c>
      <c r="K54" s="201">
        <v>0</v>
      </c>
    </row>
    <row r="55" spans="1:11" ht="33" customHeight="1">
      <c r="A55" s="199" t="s">
        <v>271</v>
      </c>
      <c r="B55" s="203">
        <v>250</v>
      </c>
      <c r="C55" s="213" t="s">
        <v>133</v>
      </c>
      <c r="D55" s="213" t="s">
        <v>392</v>
      </c>
      <c r="E55" s="213" t="s">
        <v>130</v>
      </c>
      <c r="F55" s="213" t="s">
        <v>434</v>
      </c>
      <c r="G55" s="210" t="s">
        <v>437</v>
      </c>
      <c r="H55" s="210"/>
      <c r="I55" s="201">
        <f>I56</f>
        <v>46496.76</v>
      </c>
      <c r="J55" s="201">
        <v>0</v>
      </c>
      <c r="K55" s="201">
        <v>0</v>
      </c>
    </row>
    <row r="56" spans="1:11" ht="33" customHeight="1">
      <c r="A56" s="216" t="s">
        <v>436</v>
      </c>
      <c r="B56" s="203">
        <v>250</v>
      </c>
      <c r="C56" s="213" t="s">
        <v>133</v>
      </c>
      <c r="D56" s="213" t="s">
        <v>392</v>
      </c>
      <c r="E56" s="213" t="s">
        <v>130</v>
      </c>
      <c r="F56" s="213" t="s">
        <v>434</v>
      </c>
      <c r="G56" s="210" t="s">
        <v>435</v>
      </c>
      <c r="H56" s="210"/>
      <c r="I56" s="201">
        <v>46496.76</v>
      </c>
      <c r="J56" s="201">
        <v>0</v>
      </c>
      <c r="K56" s="201">
        <v>0</v>
      </c>
    </row>
    <row r="57" spans="1:11" ht="53.25" customHeight="1">
      <c r="A57" s="251" t="s">
        <v>293</v>
      </c>
      <c r="B57" s="252">
        <v>250</v>
      </c>
      <c r="C57" s="252" t="s">
        <v>1</v>
      </c>
      <c r="D57" s="252">
        <v>11</v>
      </c>
      <c r="E57" s="252" t="s">
        <v>3</v>
      </c>
      <c r="F57" s="224" t="s">
        <v>317</v>
      </c>
      <c r="G57" s="252"/>
      <c r="H57" s="253" t="s">
        <v>131</v>
      </c>
      <c r="I57" s="252">
        <f>I59</f>
        <v>10000</v>
      </c>
      <c r="J57" s="252">
        <f>J59</f>
        <v>3000</v>
      </c>
      <c r="K57" s="252">
        <f>K59</f>
        <v>3000</v>
      </c>
    </row>
    <row r="58" spans="1:11" ht="40.5">
      <c r="A58" s="208" t="s">
        <v>295</v>
      </c>
      <c r="B58" s="203">
        <v>250</v>
      </c>
      <c r="C58" s="200" t="s">
        <v>1</v>
      </c>
      <c r="D58" s="200">
        <v>11</v>
      </c>
      <c r="E58" s="200" t="s">
        <v>3</v>
      </c>
      <c r="F58" s="200" t="s">
        <v>318</v>
      </c>
      <c r="G58" s="200"/>
      <c r="H58" s="213" t="s">
        <v>131</v>
      </c>
      <c r="I58" s="201">
        <f aca="true" t="shared" si="2" ref="I58:K59">I59</f>
        <v>10000</v>
      </c>
      <c r="J58" s="201">
        <f t="shared" si="2"/>
        <v>3000</v>
      </c>
      <c r="K58" s="201">
        <f t="shared" si="2"/>
        <v>3000</v>
      </c>
    </row>
    <row r="59" spans="1:11" ht="25.5" customHeight="1">
      <c r="A59" s="208" t="s">
        <v>271</v>
      </c>
      <c r="B59" s="203">
        <v>250</v>
      </c>
      <c r="C59" s="200" t="s">
        <v>1</v>
      </c>
      <c r="D59" s="200">
        <v>11</v>
      </c>
      <c r="E59" s="200" t="s">
        <v>114</v>
      </c>
      <c r="F59" s="200" t="s">
        <v>318</v>
      </c>
      <c r="G59" s="200">
        <v>800</v>
      </c>
      <c r="H59" s="213" t="s">
        <v>131</v>
      </c>
      <c r="I59" s="201">
        <f t="shared" si="2"/>
        <v>10000</v>
      </c>
      <c r="J59" s="201">
        <f t="shared" si="2"/>
        <v>3000</v>
      </c>
      <c r="K59" s="201">
        <f t="shared" si="2"/>
        <v>3000</v>
      </c>
    </row>
    <row r="60" spans="1:11" ht="21.75" customHeight="1">
      <c r="A60" s="208" t="s">
        <v>296</v>
      </c>
      <c r="B60" s="203">
        <v>250</v>
      </c>
      <c r="C60" s="200" t="s">
        <v>1</v>
      </c>
      <c r="D60" s="200">
        <v>11</v>
      </c>
      <c r="E60" s="200" t="s">
        <v>114</v>
      </c>
      <c r="F60" s="200" t="s">
        <v>318</v>
      </c>
      <c r="G60" s="200">
        <v>870</v>
      </c>
      <c r="H60" s="213" t="s">
        <v>131</v>
      </c>
      <c r="I60" s="201">
        <f>I61</f>
        <v>10000</v>
      </c>
      <c r="J60" s="200">
        <v>3000</v>
      </c>
      <c r="K60" s="200">
        <v>3000</v>
      </c>
    </row>
    <row r="61" spans="1:11" ht="13.5" hidden="1">
      <c r="A61" s="211" t="s">
        <v>19</v>
      </c>
      <c r="B61" s="203">
        <v>250</v>
      </c>
      <c r="C61" s="200" t="s">
        <v>1</v>
      </c>
      <c r="D61" s="200">
        <v>11</v>
      </c>
      <c r="E61" s="200" t="s">
        <v>114</v>
      </c>
      <c r="F61" s="200"/>
      <c r="G61" s="200">
        <v>870</v>
      </c>
      <c r="H61" s="213" t="s">
        <v>297</v>
      </c>
      <c r="I61" s="201">
        <v>10000</v>
      </c>
      <c r="J61" s="200"/>
      <c r="K61" s="200"/>
    </row>
    <row r="62" spans="1:11" ht="40.5">
      <c r="A62" s="251" t="s">
        <v>289</v>
      </c>
      <c r="B62" s="252">
        <v>250</v>
      </c>
      <c r="C62" s="253" t="s">
        <v>129</v>
      </c>
      <c r="D62" s="253" t="s">
        <v>129</v>
      </c>
      <c r="E62" s="253" t="s">
        <v>130</v>
      </c>
      <c r="F62" s="253" t="s">
        <v>319</v>
      </c>
      <c r="G62" s="252"/>
      <c r="H62" s="253" t="s">
        <v>131</v>
      </c>
      <c r="I62" s="255">
        <f>I63</f>
        <v>700</v>
      </c>
      <c r="J62" s="255">
        <f>J63</f>
        <v>700</v>
      </c>
      <c r="K62" s="255">
        <f>K63</f>
        <v>700</v>
      </c>
    </row>
    <row r="63" spans="1:11" ht="108">
      <c r="A63" s="199" t="s">
        <v>228</v>
      </c>
      <c r="B63" s="203">
        <v>250</v>
      </c>
      <c r="C63" s="203" t="s">
        <v>1</v>
      </c>
      <c r="D63" s="203">
        <v>13</v>
      </c>
      <c r="E63" s="203" t="s">
        <v>3</v>
      </c>
      <c r="F63" s="203" t="s">
        <v>320</v>
      </c>
      <c r="G63" s="203"/>
      <c r="H63" s="213" t="s">
        <v>131</v>
      </c>
      <c r="I63" s="204">
        <f aca="true" t="shared" si="3" ref="I63:K66">I64</f>
        <v>700</v>
      </c>
      <c r="J63" s="204">
        <f t="shared" si="3"/>
        <v>700</v>
      </c>
      <c r="K63" s="204">
        <f t="shared" si="3"/>
        <v>700</v>
      </c>
    </row>
    <row r="64" spans="1:11" ht="33.75" customHeight="1">
      <c r="A64" s="208" t="s">
        <v>166</v>
      </c>
      <c r="B64" s="203">
        <v>250</v>
      </c>
      <c r="C64" s="210" t="s">
        <v>133</v>
      </c>
      <c r="D64" s="210" t="s">
        <v>229</v>
      </c>
      <c r="E64" s="210" t="s">
        <v>230</v>
      </c>
      <c r="F64" s="200" t="s">
        <v>320</v>
      </c>
      <c r="G64" s="210" t="s">
        <v>136</v>
      </c>
      <c r="H64" s="210" t="s">
        <v>131</v>
      </c>
      <c r="I64" s="204">
        <f t="shared" si="3"/>
        <v>700</v>
      </c>
      <c r="J64" s="204">
        <f t="shared" si="3"/>
        <v>700</v>
      </c>
      <c r="K64" s="204">
        <f t="shared" si="3"/>
        <v>700</v>
      </c>
    </row>
    <row r="65" spans="1:11" ht="27">
      <c r="A65" s="199" t="s">
        <v>300</v>
      </c>
      <c r="B65" s="203">
        <v>250</v>
      </c>
      <c r="C65" s="210" t="s">
        <v>133</v>
      </c>
      <c r="D65" s="210" t="s">
        <v>229</v>
      </c>
      <c r="E65" s="210" t="s">
        <v>230</v>
      </c>
      <c r="F65" s="200" t="s">
        <v>320</v>
      </c>
      <c r="G65" s="210" t="s">
        <v>301</v>
      </c>
      <c r="H65" s="210"/>
      <c r="I65" s="201">
        <f t="shared" si="3"/>
        <v>700</v>
      </c>
      <c r="J65" s="201">
        <f t="shared" si="3"/>
        <v>700</v>
      </c>
      <c r="K65" s="201">
        <f t="shared" si="3"/>
        <v>700</v>
      </c>
    </row>
    <row r="66" spans="1:11" ht="40.5">
      <c r="A66" s="216" t="s">
        <v>173</v>
      </c>
      <c r="B66" s="203">
        <v>250</v>
      </c>
      <c r="C66" s="210" t="s">
        <v>133</v>
      </c>
      <c r="D66" s="210" t="s">
        <v>229</v>
      </c>
      <c r="E66" s="210" t="s">
        <v>230</v>
      </c>
      <c r="F66" s="200" t="s">
        <v>320</v>
      </c>
      <c r="G66" s="210" t="s">
        <v>203</v>
      </c>
      <c r="H66" s="210"/>
      <c r="I66" s="201">
        <f t="shared" si="3"/>
        <v>700</v>
      </c>
      <c r="J66" s="201">
        <f t="shared" si="3"/>
        <v>700</v>
      </c>
      <c r="K66" s="201">
        <f t="shared" si="3"/>
        <v>700</v>
      </c>
    </row>
    <row r="67" spans="1:11" ht="27" hidden="1">
      <c r="A67" s="211" t="s">
        <v>302</v>
      </c>
      <c r="B67" s="203">
        <v>250</v>
      </c>
      <c r="C67" s="210" t="s">
        <v>133</v>
      </c>
      <c r="D67" s="210" t="s">
        <v>229</v>
      </c>
      <c r="E67" s="210" t="s">
        <v>230</v>
      </c>
      <c r="F67" s="203"/>
      <c r="G67" s="210" t="s">
        <v>203</v>
      </c>
      <c r="H67" s="210"/>
      <c r="I67" s="201">
        <v>700</v>
      </c>
      <c r="J67" s="200">
        <v>700</v>
      </c>
      <c r="K67" s="200">
        <v>700</v>
      </c>
    </row>
    <row r="68" spans="1:11" ht="13.5">
      <c r="A68" s="251" t="s">
        <v>69</v>
      </c>
      <c r="B68" s="252">
        <v>250</v>
      </c>
      <c r="C68" s="252" t="s">
        <v>39</v>
      </c>
      <c r="D68" s="253" t="s">
        <v>129</v>
      </c>
      <c r="E68" s="252" t="s">
        <v>130</v>
      </c>
      <c r="F68" s="252" t="s">
        <v>319</v>
      </c>
      <c r="G68" s="252"/>
      <c r="H68" s="253" t="s">
        <v>131</v>
      </c>
      <c r="I68" s="255">
        <f>I69</f>
        <v>110300</v>
      </c>
      <c r="J68" s="255">
        <f aca="true" t="shared" si="4" ref="J68:K70">J69</f>
        <v>72100</v>
      </c>
      <c r="K68" s="255">
        <f t="shared" si="4"/>
        <v>74800</v>
      </c>
    </row>
    <row r="69" spans="1:11" ht="27">
      <c r="A69" s="208" t="s">
        <v>68</v>
      </c>
      <c r="B69" s="203">
        <v>250</v>
      </c>
      <c r="C69" s="200" t="s">
        <v>39</v>
      </c>
      <c r="D69" s="200" t="s">
        <v>43</v>
      </c>
      <c r="E69" s="200" t="s">
        <v>130</v>
      </c>
      <c r="F69" s="200" t="s">
        <v>321</v>
      </c>
      <c r="G69" s="200"/>
      <c r="H69" s="210" t="s">
        <v>131</v>
      </c>
      <c r="I69" s="209">
        <f>I70</f>
        <v>110300</v>
      </c>
      <c r="J69" s="209">
        <f t="shared" si="4"/>
        <v>72100</v>
      </c>
      <c r="K69" s="209">
        <f t="shared" si="4"/>
        <v>74800</v>
      </c>
    </row>
    <row r="70" spans="1:11" ht="54">
      <c r="A70" s="208" t="s">
        <v>91</v>
      </c>
      <c r="B70" s="203">
        <v>250</v>
      </c>
      <c r="C70" s="200" t="s">
        <v>39</v>
      </c>
      <c r="D70" s="200" t="s">
        <v>43</v>
      </c>
      <c r="E70" s="200" t="s">
        <v>227</v>
      </c>
      <c r="F70" s="200" t="s">
        <v>322</v>
      </c>
      <c r="G70" s="200"/>
      <c r="H70" s="210" t="s">
        <v>131</v>
      </c>
      <c r="I70" s="209">
        <f>I71</f>
        <v>110300</v>
      </c>
      <c r="J70" s="209">
        <f t="shared" si="4"/>
        <v>72100</v>
      </c>
      <c r="K70" s="209">
        <f t="shared" si="4"/>
        <v>74800</v>
      </c>
    </row>
    <row r="71" spans="1:11" ht="108">
      <c r="A71" s="208" t="s">
        <v>298</v>
      </c>
      <c r="B71" s="203">
        <v>250</v>
      </c>
      <c r="C71" s="200" t="s">
        <v>39</v>
      </c>
      <c r="D71" s="200" t="s">
        <v>43</v>
      </c>
      <c r="E71" s="200" t="s">
        <v>227</v>
      </c>
      <c r="F71" s="200" t="s">
        <v>322</v>
      </c>
      <c r="G71" s="200">
        <v>100</v>
      </c>
      <c r="H71" s="210"/>
      <c r="I71" s="209">
        <f>I73+I76</f>
        <v>110300</v>
      </c>
      <c r="J71" s="209">
        <f>J73+J76</f>
        <v>72100</v>
      </c>
      <c r="K71" s="209">
        <f>K73+K76</f>
        <v>74800</v>
      </c>
    </row>
    <row r="72" spans="1:11" ht="40.5">
      <c r="A72" s="208" t="s">
        <v>299</v>
      </c>
      <c r="B72" s="203">
        <v>250</v>
      </c>
      <c r="C72" s="200" t="s">
        <v>39</v>
      </c>
      <c r="D72" s="200" t="s">
        <v>43</v>
      </c>
      <c r="E72" s="200" t="s">
        <v>227</v>
      </c>
      <c r="F72" s="200" t="s">
        <v>322</v>
      </c>
      <c r="G72" s="200">
        <v>120</v>
      </c>
      <c r="H72" s="210"/>
      <c r="I72" s="209">
        <f>I73+I76</f>
        <v>110300</v>
      </c>
      <c r="J72" s="209">
        <f>J73</f>
        <v>67800</v>
      </c>
      <c r="K72" s="209">
        <f>K73</f>
        <v>70500</v>
      </c>
    </row>
    <row r="73" spans="1:11" ht="24.75" customHeight="1">
      <c r="A73" s="208" t="s">
        <v>183</v>
      </c>
      <c r="B73" s="203">
        <v>250</v>
      </c>
      <c r="C73" s="200" t="s">
        <v>39</v>
      </c>
      <c r="D73" s="200" t="s">
        <v>43</v>
      </c>
      <c r="E73" s="200" t="s">
        <v>227</v>
      </c>
      <c r="F73" s="200" t="s">
        <v>322</v>
      </c>
      <c r="G73" s="200">
        <v>121</v>
      </c>
      <c r="H73" s="200">
        <v>210</v>
      </c>
      <c r="I73" s="209">
        <f>I74+I75</f>
        <v>99421</v>
      </c>
      <c r="J73" s="209">
        <f>J74+J75</f>
        <v>67800</v>
      </c>
      <c r="K73" s="209">
        <f>K74+K75</f>
        <v>70500</v>
      </c>
    </row>
    <row r="74" spans="1:11" ht="13.5">
      <c r="A74" s="211" t="s">
        <v>10</v>
      </c>
      <c r="B74" s="203">
        <v>250</v>
      </c>
      <c r="C74" s="200" t="s">
        <v>39</v>
      </c>
      <c r="D74" s="200" t="s">
        <v>43</v>
      </c>
      <c r="E74" s="200" t="s">
        <v>227</v>
      </c>
      <c r="F74" s="200" t="s">
        <v>322</v>
      </c>
      <c r="G74" s="200">
        <v>121</v>
      </c>
      <c r="H74" s="200">
        <v>211</v>
      </c>
      <c r="I74" s="209">
        <v>76360</v>
      </c>
      <c r="J74" s="209">
        <v>52100</v>
      </c>
      <c r="K74" s="209">
        <v>54200</v>
      </c>
    </row>
    <row r="75" spans="1:11" ht="14.25" customHeight="1">
      <c r="A75" s="211" t="s">
        <v>12</v>
      </c>
      <c r="B75" s="203">
        <v>250</v>
      </c>
      <c r="C75" s="200" t="s">
        <v>39</v>
      </c>
      <c r="D75" s="200" t="s">
        <v>43</v>
      </c>
      <c r="E75" s="200" t="s">
        <v>227</v>
      </c>
      <c r="F75" s="200" t="s">
        <v>322</v>
      </c>
      <c r="G75" s="200">
        <v>121</v>
      </c>
      <c r="H75" s="200">
        <v>213</v>
      </c>
      <c r="I75" s="209">
        <v>23061</v>
      </c>
      <c r="J75" s="209">
        <v>15700</v>
      </c>
      <c r="K75" s="209">
        <v>16300</v>
      </c>
    </row>
    <row r="76" spans="1:11" ht="25.5" customHeight="1">
      <c r="A76" s="208" t="s">
        <v>166</v>
      </c>
      <c r="B76" s="203">
        <v>250</v>
      </c>
      <c r="C76" s="200" t="s">
        <v>39</v>
      </c>
      <c r="D76" s="200" t="s">
        <v>43</v>
      </c>
      <c r="E76" s="200" t="s">
        <v>227</v>
      </c>
      <c r="F76" s="200" t="s">
        <v>322</v>
      </c>
      <c r="G76" s="200">
        <v>200</v>
      </c>
      <c r="H76" s="200"/>
      <c r="I76" s="209">
        <f>I78+I81</f>
        <v>10879</v>
      </c>
      <c r="J76" s="209">
        <f>J78+J81</f>
        <v>4300</v>
      </c>
      <c r="K76" s="209">
        <f>K78+K81</f>
        <v>4300</v>
      </c>
    </row>
    <row r="77" spans="1:11" ht="28.5" customHeight="1">
      <c r="A77" s="208" t="s">
        <v>300</v>
      </c>
      <c r="B77" s="203">
        <v>250</v>
      </c>
      <c r="C77" s="200" t="s">
        <v>39</v>
      </c>
      <c r="D77" s="200" t="s">
        <v>43</v>
      </c>
      <c r="E77" s="200" t="s">
        <v>227</v>
      </c>
      <c r="F77" s="200" t="s">
        <v>322</v>
      </c>
      <c r="G77" s="200">
        <v>240</v>
      </c>
      <c r="H77" s="200"/>
      <c r="I77" s="209">
        <f>I81+I78</f>
        <v>10879</v>
      </c>
      <c r="J77" s="209">
        <f>J81+J78</f>
        <v>4300</v>
      </c>
      <c r="K77" s="209">
        <f>K81+K78</f>
        <v>4300</v>
      </c>
    </row>
    <row r="78" spans="1:11" ht="42" customHeight="1">
      <c r="A78" s="208" t="s">
        <v>167</v>
      </c>
      <c r="B78" s="203">
        <v>250</v>
      </c>
      <c r="C78" s="200" t="s">
        <v>39</v>
      </c>
      <c r="D78" s="200" t="s">
        <v>43</v>
      </c>
      <c r="E78" s="200" t="s">
        <v>227</v>
      </c>
      <c r="F78" s="200" t="s">
        <v>322</v>
      </c>
      <c r="G78" s="200">
        <v>242</v>
      </c>
      <c r="H78" s="200"/>
      <c r="I78" s="209">
        <f>I79</f>
        <v>4000</v>
      </c>
      <c r="J78" s="209">
        <f>J79</f>
        <v>2000</v>
      </c>
      <c r="K78" s="209">
        <f>K79</f>
        <v>2000</v>
      </c>
    </row>
    <row r="79" spans="1:11" ht="15" customHeight="1" hidden="1">
      <c r="A79" s="211" t="s">
        <v>14</v>
      </c>
      <c r="B79" s="203">
        <v>250</v>
      </c>
      <c r="C79" s="200" t="s">
        <v>39</v>
      </c>
      <c r="D79" s="200" t="s">
        <v>43</v>
      </c>
      <c r="E79" s="200" t="s">
        <v>227</v>
      </c>
      <c r="F79" s="200" t="s">
        <v>322</v>
      </c>
      <c r="G79" s="200">
        <v>242</v>
      </c>
      <c r="H79" s="200">
        <v>221</v>
      </c>
      <c r="I79" s="209">
        <v>4000</v>
      </c>
      <c r="J79" s="200">
        <v>2000</v>
      </c>
      <c r="K79" s="200">
        <v>2000</v>
      </c>
    </row>
    <row r="80" spans="1:11" ht="30" customHeight="1">
      <c r="A80" s="208" t="s">
        <v>300</v>
      </c>
      <c r="B80" s="203">
        <v>250</v>
      </c>
      <c r="C80" s="200" t="s">
        <v>39</v>
      </c>
      <c r="D80" s="200" t="s">
        <v>43</v>
      </c>
      <c r="E80" s="200" t="s">
        <v>227</v>
      </c>
      <c r="F80" s="200" t="s">
        <v>322</v>
      </c>
      <c r="G80" s="200">
        <v>242</v>
      </c>
      <c r="H80" s="200"/>
      <c r="I80" s="209">
        <v>2000</v>
      </c>
      <c r="J80" s="209">
        <v>2000</v>
      </c>
      <c r="K80" s="209">
        <v>2000</v>
      </c>
    </row>
    <row r="81" spans="1:11" ht="42" customHeight="1">
      <c r="A81" s="208" t="s">
        <v>173</v>
      </c>
      <c r="B81" s="203">
        <v>250</v>
      </c>
      <c r="C81" s="200" t="s">
        <v>39</v>
      </c>
      <c r="D81" s="200" t="s">
        <v>43</v>
      </c>
      <c r="E81" s="200" t="s">
        <v>227</v>
      </c>
      <c r="F81" s="200" t="s">
        <v>322</v>
      </c>
      <c r="G81" s="200">
        <v>244</v>
      </c>
      <c r="H81" s="200">
        <v>200</v>
      </c>
      <c r="I81" s="209">
        <f>I83+I82</f>
        <v>6879</v>
      </c>
      <c r="J81" s="209">
        <f>J83+J82</f>
        <v>2300</v>
      </c>
      <c r="K81" s="209">
        <f>K83+K82</f>
        <v>2300</v>
      </c>
    </row>
    <row r="82" spans="1:11" ht="15" customHeight="1" hidden="1">
      <c r="A82" s="211" t="s">
        <v>15</v>
      </c>
      <c r="B82" s="203">
        <v>250</v>
      </c>
      <c r="C82" s="200" t="s">
        <v>39</v>
      </c>
      <c r="D82" s="200" t="s">
        <v>43</v>
      </c>
      <c r="E82" s="200" t="s">
        <v>227</v>
      </c>
      <c r="F82" s="200" t="s">
        <v>322</v>
      </c>
      <c r="G82" s="200">
        <v>244</v>
      </c>
      <c r="H82" s="200"/>
      <c r="I82" s="209">
        <v>0</v>
      </c>
      <c r="J82" s="209">
        <v>2000</v>
      </c>
      <c r="K82" s="209">
        <v>2000</v>
      </c>
    </row>
    <row r="83" spans="1:11" ht="29.25" customHeight="1" hidden="1">
      <c r="A83" s="211" t="s">
        <v>22</v>
      </c>
      <c r="B83" s="203">
        <v>250</v>
      </c>
      <c r="C83" s="200" t="s">
        <v>39</v>
      </c>
      <c r="D83" s="200" t="s">
        <v>43</v>
      </c>
      <c r="E83" s="200" t="s">
        <v>227</v>
      </c>
      <c r="F83" s="203" t="s">
        <v>322</v>
      </c>
      <c r="G83" s="200">
        <v>244</v>
      </c>
      <c r="H83" s="200">
        <v>340</v>
      </c>
      <c r="I83" s="209">
        <v>6879</v>
      </c>
      <c r="J83" s="209">
        <v>300</v>
      </c>
      <c r="K83" s="209">
        <v>300</v>
      </c>
    </row>
    <row r="84" spans="1:11" ht="41.25" customHeight="1">
      <c r="A84" s="199" t="s">
        <v>404</v>
      </c>
      <c r="B84" s="203">
        <v>250</v>
      </c>
      <c r="C84" s="200" t="s">
        <v>43</v>
      </c>
      <c r="D84" s="200"/>
      <c r="E84" s="200"/>
      <c r="F84" s="203"/>
      <c r="G84" s="200"/>
      <c r="H84" s="200"/>
      <c r="I84" s="209">
        <f>I85</f>
        <v>27000</v>
      </c>
      <c r="J84" s="209">
        <f>J85</f>
        <v>17000</v>
      </c>
      <c r="K84" s="200">
        <v>15000</v>
      </c>
    </row>
    <row r="85" spans="1:11" ht="13.5" customHeight="1">
      <c r="A85" s="217" t="s">
        <v>304</v>
      </c>
      <c r="B85" s="203">
        <v>250</v>
      </c>
      <c r="C85" s="218" t="s">
        <v>200</v>
      </c>
      <c r="D85" s="218" t="s">
        <v>129</v>
      </c>
      <c r="E85" s="219"/>
      <c r="F85" s="220" t="s">
        <v>390</v>
      </c>
      <c r="G85" s="210"/>
      <c r="H85" s="210"/>
      <c r="I85" s="209">
        <f>I86+I92+I100</f>
        <v>27000</v>
      </c>
      <c r="J85" s="209">
        <f>J86+J92</f>
        <v>17000</v>
      </c>
      <c r="K85" s="209">
        <f>K86+K92</f>
        <v>0</v>
      </c>
    </row>
    <row r="86" spans="1:11" ht="58.5" customHeight="1">
      <c r="A86" s="257" t="s">
        <v>420</v>
      </c>
      <c r="B86" s="203">
        <v>250</v>
      </c>
      <c r="C86" s="256" t="s">
        <v>200</v>
      </c>
      <c r="D86" s="256" t="s">
        <v>201</v>
      </c>
      <c r="E86" s="221" t="s">
        <v>389</v>
      </c>
      <c r="F86" s="201" t="s">
        <v>418</v>
      </c>
      <c r="G86" s="218"/>
      <c r="H86" s="220"/>
      <c r="I86" s="222">
        <f aca="true" t="shared" si="5" ref="I86:K88">I87</f>
        <v>7000</v>
      </c>
      <c r="J86" s="222">
        <f t="shared" si="5"/>
        <v>7000</v>
      </c>
      <c r="K86" s="222">
        <f t="shared" si="5"/>
        <v>0</v>
      </c>
    </row>
    <row r="87" spans="1:11" ht="53.25" customHeight="1">
      <c r="A87" s="208" t="s">
        <v>171</v>
      </c>
      <c r="B87" s="203">
        <v>250</v>
      </c>
      <c r="C87" s="210" t="s">
        <v>200</v>
      </c>
      <c r="D87" s="218" t="s">
        <v>201</v>
      </c>
      <c r="E87" s="210" t="s">
        <v>217</v>
      </c>
      <c r="F87" s="201" t="s">
        <v>419</v>
      </c>
      <c r="G87" s="200">
        <v>244</v>
      </c>
      <c r="H87" s="200">
        <v>0</v>
      </c>
      <c r="I87" s="209">
        <f t="shared" si="5"/>
        <v>7000</v>
      </c>
      <c r="J87" s="209">
        <f t="shared" si="5"/>
        <v>7000</v>
      </c>
      <c r="K87" s="209">
        <f t="shared" si="5"/>
        <v>0</v>
      </c>
    </row>
    <row r="88" spans="1:11" ht="35.25" customHeight="1">
      <c r="A88" s="208" t="s">
        <v>300</v>
      </c>
      <c r="B88" s="203">
        <v>250</v>
      </c>
      <c r="C88" s="210" t="s">
        <v>200</v>
      </c>
      <c r="D88" s="218" t="s">
        <v>201</v>
      </c>
      <c r="E88" s="210" t="s">
        <v>217</v>
      </c>
      <c r="F88" s="201" t="s">
        <v>419</v>
      </c>
      <c r="G88" s="200">
        <v>244</v>
      </c>
      <c r="H88" s="200"/>
      <c r="I88" s="223">
        <f t="shared" si="5"/>
        <v>7000</v>
      </c>
      <c r="J88" s="223">
        <f t="shared" si="5"/>
        <v>7000</v>
      </c>
      <c r="K88" s="223">
        <f t="shared" si="5"/>
        <v>0</v>
      </c>
    </row>
    <row r="89" spans="1:11" ht="42" customHeight="1">
      <c r="A89" s="208" t="s">
        <v>173</v>
      </c>
      <c r="B89" s="203">
        <v>250</v>
      </c>
      <c r="C89" s="210" t="s">
        <v>200</v>
      </c>
      <c r="D89" s="218" t="s">
        <v>201</v>
      </c>
      <c r="E89" s="210" t="s">
        <v>217</v>
      </c>
      <c r="F89" s="201" t="s">
        <v>419</v>
      </c>
      <c r="G89" s="200">
        <v>244</v>
      </c>
      <c r="H89" s="200"/>
      <c r="I89" s="209">
        <f>I91+I90</f>
        <v>7000</v>
      </c>
      <c r="J89" s="209">
        <f>J91+J90</f>
        <v>7000</v>
      </c>
      <c r="K89" s="209">
        <f>K91+K90</f>
        <v>0</v>
      </c>
    </row>
    <row r="90" spans="1:11" ht="13.5" customHeight="1" hidden="1">
      <c r="A90" s="211" t="s">
        <v>174</v>
      </c>
      <c r="B90" s="203">
        <v>250</v>
      </c>
      <c r="C90" s="210" t="s">
        <v>200</v>
      </c>
      <c r="D90" s="218" t="s">
        <v>201</v>
      </c>
      <c r="E90" s="210" t="s">
        <v>217</v>
      </c>
      <c r="F90" s="201" t="s">
        <v>419</v>
      </c>
      <c r="G90" s="200">
        <v>244</v>
      </c>
      <c r="H90" s="200">
        <v>290</v>
      </c>
      <c r="I90" s="209">
        <v>4000</v>
      </c>
      <c r="J90" s="200">
        <v>4000</v>
      </c>
      <c r="K90" s="200">
        <v>0</v>
      </c>
    </row>
    <row r="91" spans="1:11" ht="30" customHeight="1" hidden="1">
      <c r="A91" s="211" t="s">
        <v>22</v>
      </c>
      <c r="B91" s="203">
        <v>250</v>
      </c>
      <c r="C91" s="210" t="s">
        <v>200</v>
      </c>
      <c r="D91" s="218" t="s">
        <v>201</v>
      </c>
      <c r="E91" s="210" t="s">
        <v>217</v>
      </c>
      <c r="F91" s="201" t="s">
        <v>419</v>
      </c>
      <c r="G91" s="200">
        <v>244</v>
      </c>
      <c r="H91" s="200">
        <v>290</v>
      </c>
      <c r="I91" s="209">
        <v>3000</v>
      </c>
      <c r="J91" s="200">
        <v>3000</v>
      </c>
      <c r="K91" s="200">
        <v>0</v>
      </c>
    </row>
    <row r="92" spans="1:11" ht="81" customHeight="1">
      <c r="A92" s="258" t="s">
        <v>421</v>
      </c>
      <c r="B92" s="252">
        <v>250</v>
      </c>
      <c r="C92" s="259" t="s">
        <v>200</v>
      </c>
      <c r="D92" s="259" t="s">
        <v>216</v>
      </c>
      <c r="E92" s="260" t="s">
        <v>217</v>
      </c>
      <c r="F92" s="224" t="s">
        <v>422</v>
      </c>
      <c r="G92" s="260"/>
      <c r="H92" s="260" t="s">
        <v>131</v>
      </c>
      <c r="I92" s="237">
        <f>I94</f>
        <v>10000</v>
      </c>
      <c r="J92" s="237">
        <f>J94</f>
        <v>10000</v>
      </c>
      <c r="K92" s="237">
        <f>K94</f>
        <v>0</v>
      </c>
    </row>
    <row r="93" spans="1:11" ht="106.5" customHeight="1">
      <c r="A93" s="208" t="s">
        <v>270</v>
      </c>
      <c r="B93" s="203">
        <v>250</v>
      </c>
      <c r="C93" s="210" t="s">
        <v>200</v>
      </c>
      <c r="D93" s="210" t="s">
        <v>216</v>
      </c>
      <c r="E93" s="210" t="s">
        <v>217</v>
      </c>
      <c r="F93" s="201" t="s">
        <v>422</v>
      </c>
      <c r="G93" s="210"/>
      <c r="H93" s="210" t="s">
        <v>131</v>
      </c>
      <c r="I93" s="209">
        <f>I94</f>
        <v>10000</v>
      </c>
      <c r="J93" s="209">
        <f>J94</f>
        <v>10000</v>
      </c>
      <c r="K93" s="209">
        <f>K94</f>
        <v>0</v>
      </c>
    </row>
    <row r="94" spans="1:11" ht="60.75" customHeight="1">
      <c r="A94" s="208" t="s">
        <v>171</v>
      </c>
      <c r="B94" s="203">
        <v>250</v>
      </c>
      <c r="C94" s="210" t="s">
        <v>200</v>
      </c>
      <c r="D94" s="210" t="s">
        <v>216</v>
      </c>
      <c r="E94" s="210" t="s">
        <v>217</v>
      </c>
      <c r="F94" s="201" t="s">
        <v>422</v>
      </c>
      <c r="G94" s="200">
        <v>244</v>
      </c>
      <c r="H94" s="200">
        <v>0</v>
      </c>
      <c r="I94" s="209">
        <f>I95</f>
        <v>10000</v>
      </c>
      <c r="J94" s="209">
        <f>J95</f>
        <v>10000</v>
      </c>
      <c r="K94" s="209">
        <f>K97</f>
        <v>0</v>
      </c>
    </row>
    <row r="95" spans="1:11" ht="35.25" customHeight="1">
      <c r="A95" s="208" t="s">
        <v>300</v>
      </c>
      <c r="B95" s="203">
        <v>250</v>
      </c>
      <c r="C95" s="210" t="s">
        <v>200</v>
      </c>
      <c r="D95" s="210" t="s">
        <v>216</v>
      </c>
      <c r="E95" s="210" t="s">
        <v>217</v>
      </c>
      <c r="F95" s="201" t="s">
        <v>422</v>
      </c>
      <c r="G95" s="200">
        <v>244</v>
      </c>
      <c r="H95" s="200"/>
      <c r="I95" s="223">
        <f aca="true" t="shared" si="6" ref="I95:K96">I96</f>
        <v>10000</v>
      </c>
      <c r="J95" s="223">
        <f t="shared" si="6"/>
        <v>10000</v>
      </c>
      <c r="K95" s="223">
        <f t="shared" si="6"/>
        <v>0</v>
      </c>
    </row>
    <row r="96" spans="1:11" ht="43.5" customHeight="1">
      <c r="A96" s="208" t="s">
        <v>173</v>
      </c>
      <c r="B96" s="203">
        <v>250</v>
      </c>
      <c r="C96" s="210" t="s">
        <v>200</v>
      </c>
      <c r="D96" s="210" t="s">
        <v>216</v>
      </c>
      <c r="E96" s="210" t="s">
        <v>217</v>
      </c>
      <c r="F96" s="201" t="s">
        <v>422</v>
      </c>
      <c r="G96" s="200">
        <v>244</v>
      </c>
      <c r="H96" s="200"/>
      <c r="I96" s="209">
        <f>I97+I98+I99</f>
        <v>10000</v>
      </c>
      <c r="J96" s="209">
        <f>J97+J98</f>
        <v>10000</v>
      </c>
      <c r="K96" s="209">
        <f t="shared" si="6"/>
        <v>0</v>
      </c>
    </row>
    <row r="97" spans="1:11" ht="13.5" customHeight="1" hidden="1">
      <c r="A97" s="211" t="s">
        <v>19</v>
      </c>
      <c r="B97" s="203">
        <v>250</v>
      </c>
      <c r="C97" s="210" t="s">
        <v>200</v>
      </c>
      <c r="D97" s="210" t="s">
        <v>216</v>
      </c>
      <c r="E97" s="210" t="s">
        <v>217</v>
      </c>
      <c r="F97" s="201" t="s">
        <v>422</v>
      </c>
      <c r="G97" s="200">
        <v>244</v>
      </c>
      <c r="H97" s="200">
        <v>290</v>
      </c>
      <c r="I97" s="209">
        <v>0</v>
      </c>
      <c r="J97" s="209">
        <v>0</v>
      </c>
      <c r="K97" s="209">
        <v>0</v>
      </c>
    </row>
    <row r="98" spans="1:11" ht="13.5" customHeight="1" hidden="1">
      <c r="A98" s="211" t="s">
        <v>174</v>
      </c>
      <c r="B98" s="203">
        <v>250</v>
      </c>
      <c r="C98" s="210" t="s">
        <v>200</v>
      </c>
      <c r="D98" s="210" t="s">
        <v>216</v>
      </c>
      <c r="E98" s="210" t="s">
        <v>217</v>
      </c>
      <c r="F98" s="201" t="s">
        <v>422</v>
      </c>
      <c r="G98" s="200">
        <v>244</v>
      </c>
      <c r="H98" s="200"/>
      <c r="I98" s="209">
        <v>10000</v>
      </c>
      <c r="J98" s="200">
        <v>10000</v>
      </c>
      <c r="K98" s="200">
        <v>0</v>
      </c>
    </row>
    <row r="99" spans="1:11" ht="39" customHeight="1" hidden="1">
      <c r="A99" s="211" t="s">
        <v>22</v>
      </c>
      <c r="B99" s="203">
        <v>250</v>
      </c>
      <c r="C99" s="210" t="s">
        <v>200</v>
      </c>
      <c r="D99" s="210" t="s">
        <v>216</v>
      </c>
      <c r="E99" s="210" t="s">
        <v>217</v>
      </c>
      <c r="F99" s="201" t="s">
        <v>422</v>
      </c>
      <c r="G99" s="200">
        <v>244</v>
      </c>
      <c r="H99" s="200"/>
      <c r="I99" s="209">
        <v>0</v>
      </c>
      <c r="J99" s="200">
        <v>0</v>
      </c>
      <c r="K99" s="200">
        <v>0</v>
      </c>
    </row>
    <row r="100" spans="1:11" ht="75" customHeight="1">
      <c r="A100" s="258" t="s">
        <v>423</v>
      </c>
      <c r="B100" s="252">
        <v>250</v>
      </c>
      <c r="C100" s="259" t="s">
        <v>200</v>
      </c>
      <c r="D100" s="259" t="s">
        <v>216</v>
      </c>
      <c r="E100" s="260" t="s">
        <v>217</v>
      </c>
      <c r="F100" s="224" t="s">
        <v>425</v>
      </c>
      <c r="G100" s="224"/>
      <c r="H100" s="224"/>
      <c r="I100" s="237">
        <f aca="true" t="shared" si="7" ref="I100:K103">I101</f>
        <v>10000</v>
      </c>
      <c r="J100" s="237">
        <f t="shared" si="7"/>
        <v>10000</v>
      </c>
      <c r="K100" s="237">
        <f t="shared" si="7"/>
        <v>10000</v>
      </c>
    </row>
    <row r="101" spans="1:11" ht="108.75" customHeight="1">
      <c r="A101" s="208" t="s">
        <v>424</v>
      </c>
      <c r="B101" s="203">
        <v>250</v>
      </c>
      <c r="C101" s="210" t="s">
        <v>200</v>
      </c>
      <c r="D101" s="210" t="s">
        <v>216</v>
      </c>
      <c r="E101" s="210" t="s">
        <v>217</v>
      </c>
      <c r="F101" s="201" t="s">
        <v>425</v>
      </c>
      <c r="G101" s="200"/>
      <c r="H101" s="200"/>
      <c r="I101" s="209">
        <f t="shared" si="7"/>
        <v>10000</v>
      </c>
      <c r="J101" s="209">
        <f t="shared" si="7"/>
        <v>10000</v>
      </c>
      <c r="K101" s="209">
        <f t="shared" si="7"/>
        <v>10000</v>
      </c>
    </row>
    <row r="102" spans="1:11" ht="39" customHeight="1">
      <c r="A102" s="208" t="s">
        <v>171</v>
      </c>
      <c r="B102" s="203">
        <v>250</v>
      </c>
      <c r="C102" s="210" t="s">
        <v>200</v>
      </c>
      <c r="D102" s="210" t="s">
        <v>216</v>
      </c>
      <c r="E102" s="210" t="s">
        <v>217</v>
      </c>
      <c r="F102" s="201" t="s">
        <v>425</v>
      </c>
      <c r="G102" s="200">
        <v>244</v>
      </c>
      <c r="H102" s="200"/>
      <c r="I102" s="209">
        <f t="shared" si="7"/>
        <v>10000</v>
      </c>
      <c r="J102" s="209">
        <f t="shared" si="7"/>
        <v>10000</v>
      </c>
      <c r="K102" s="209">
        <f t="shared" si="7"/>
        <v>10000</v>
      </c>
    </row>
    <row r="103" spans="1:11" ht="39" customHeight="1">
      <c r="A103" s="208" t="s">
        <v>300</v>
      </c>
      <c r="B103" s="203">
        <v>250</v>
      </c>
      <c r="C103" s="210" t="s">
        <v>200</v>
      </c>
      <c r="D103" s="210" t="s">
        <v>216</v>
      </c>
      <c r="E103" s="210" t="s">
        <v>217</v>
      </c>
      <c r="F103" s="201" t="s">
        <v>425</v>
      </c>
      <c r="G103" s="200">
        <v>244</v>
      </c>
      <c r="H103" s="200"/>
      <c r="I103" s="209">
        <f t="shared" si="7"/>
        <v>10000</v>
      </c>
      <c r="J103" s="209">
        <f t="shared" si="7"/>
        <v>10000</v>
      </c>
      <c r="K103" s="209">
        <f t="shared" si="7"/>
        <v>10000</v>
      </c>
    </row>
    <row r="104" spans="1:11" ht="39" customHeight="1">
      <c r="A104" s="208" t="s">
        <v>173</v>
      </c>
      <c r="B104" s="203">
        <v>250</v>
      </c>
      <c r="C104" s="210" t="s">
        <v>200</v>
      </c>
      <c r="D104" s="210" t="s">
        <v>216</v>
      </c>
      <c r="E104" s="210" t="s">
        <v>217</v>
      </c>
      <c r="F104" s="201" t="s">
        <v>425</v>
      </c>
      <c r="G104" s="200">
        <v>244</v>
      </c>
      <c r="H104" s="200"/>
      <c r="I104" s="209">
        <f>I106+I107</f>
        <v>10000</v>
      </c>
      <c r="J104" s="209">
        <f>J106+J107</f>
        <v>10000</v>
      </c>
      <c r="K104" s="209">
        <f>K106+K107</f>
        <v>10000</v>
      </c>
    </row>
    <row r="105" spans="1:11" ht="16.5" customHeight="1" hidden="1">
      <c r="A105" s="211" t="s">
        <v>19</v>
      </c>
      <c r="B105" s="203">
        <v>250</v>
      </c>
      <c r="C105" s="210" t="s">
        <v>200</v>
      </c>
      <c r="D105" s="210" t="s">
        <v>216</v>
      </c>
      <c r="E105" s="210" t="s">
        <v>217</v>
      </c>
      <c r="F105" s="201" t="s">
        <v>425</v>
      </c>
      <c r="G105" s="200">
        <v>244</v>
      </c>
      <c r="H105" s="200"/>
      <c r="I105" s="209"/>
      <c r="J105" s="200"/>
      <c r="K105" s="200"/>
    </row>
    <row r="106" spans="1:11" ht="21.75" customHeight="1" hidden="1">
      <c r="A106" s="211" t="s">
        <v>174</v>
      </c>
      <c r="B106" s="203">
        <v>250</v>
      </c>
      <c r="C106" s="210" t="s">
        <v>200</v>
      </c>
      <c r="D106" s="210" t="s">
        <v>216</v>
      </c>
      <c r="E106" s="210" t="s">
        <v>217</v>
      </c>
      <c r="F106" s="201" t="s">
        <v>425</v>
      </c>
      <c r="G106" s="200">
        <v>244</v>
      </c>
      <c r="H106" s="200"/>
      <c r="I106" s="209">
        <v>5000</v>
      </c>
      <c r="J106" s="200">
        <v>5000</v>
      </c>
      <c r="K106" s="200">
        <v>5000</v>
      </c>
    </row>
    <row r="107" spans="1:11" ht="29.25" customHeight="1" hidden="1">
      <c r="A107" s="211" t="s">
        <v>22</v>
      </c>
      <c r="B107" s="203">
        <v>250</v>
      </c>
      <c r="C107" s="210" t="s">
        <v>200</v>
      </c>
      <c r="D107" s="210" t="s">
        <v>216</v>
      </c>
      <c r="E107" s="210" t="s">
        <v>217</v>
      </c>
      <c r="F107" s="201" t="s">
        <v>425</v>
      </c>
      <c r="G107" s="200">
        <v>244</v>
      </c>
      <c r="H107" s="200"/>
      <c r="I107" s="209">
        <v>5000</v>
      </c>
      <c r="J107" s="200">
        <v>5000</v>
      </c>
      <c r="K107" s="200">
        <v>5000</v>
      </c>
    </row>
    <row r="108" spans="1:13" ht="12.75" customHeight="1">
      <c r="A108" s="251" t="s">
        <v>290</v>
      </c>
      <c r="B108" s="252">
        <v>250</v>
      </c>
      <c r="C108" s="253" t="s">
        <v>193</v>
      </c>
      <c r="D108" s="253" t="s">
        <v>129</v>
      </c>
      <c r="E108" s="253" t="s">
        <v>130</v>
      </c>
      <c r="F108" s="252" t="s">
        <v>319</v>
      </c>
      <c r="G108" s="253"/>
      <c r="H108" s="253" t="s">
        <v>131</v>
      </c>
      <c r="I108" s="254">
        <f>I109+I120+I130</f>
        <v>4360132.45</v>
      </c>
      <c r="J108" s="255">
        <f>J109+J120+J130</f>
        <v>1358600</v>
      </c>
      <c r="K108" s="255">
        <f>K109+K120+K130</f>
        <v>1374200</v>
      </c>
      <c r="M108" s="66"/>
    </row>
    <row r="109" spans="1:11" ht="16.5" customHeight="1">
      <c r="A109" s="251" t="s">
        <v>192</v>
      </c>
      <c r="B109" s="252">
        <v>250</v>
      </c>
      <c r="C109" s="253" t="s">
        <v>193</v>
      </c>
      <c r="D109" s="253" t="s">
        <v>133</v>
      </c>
      <c r="E109" s="253" t="s">
        <v>130</v>
      </c>
      <c r="F109" s="252" t="s">
        <v>319</v>
      </c>
      <c r="G109" s="253"/>
      <c r="H109" s="253" t="s">
        <v>131</v>
      </c>
      <c r="I109" s="252">
        <f>I110</f>
        <v>33600</v>
      </c>
      <c r="J109" s="252">
        <f>J110</f>
        <v>32300</v>
      </c>
      <c r="K109" s="252">
        <f>K110</f>
        <v>32300</v>
      </c>
    </row>
    <row r="110" spans="1:11" ht="57.75" customHeight="1">
      <c r="A110" s="208" t="s">
        <v>204</v>
      </c>
      <c r="B110" s="203">
        <v>250</v>
      </c>
      <c r="C110" s="210" t="s">
        <v>193</v>
      </c>
      <c r="D110" s="210" t="s">
        <v>133</v>
      </c>
      <c r="E110" s="210" t="s">
        <v>130</v>
      </c>
      <c r="F110" s="200" t="s">
        <v>323</v>
      </c>
      <c r="G110" s="210"/>
      <c r="H110" s="210" t="s">
        <v>131</v>
      </c>
      <c r="I110" s="201">
        <f>I111+I116</f>
        <v>33600</v>
      </c>
      <c r="J110" s="201">
        <f>J111+J116</f>
        <v>32300</v>
      </c>
      <c r="K110" s="201">
        <f>K111+K116</f>
        <v>32300</v>
      </c>
    </row>
    <row r="111" spans="1:11" ht="119.25" customHeight="1">
      <c r="A111" s="208" t="s">
        <v>298</v>
      </c>
      <c r="B111" s="203">
        <v>250</v>
      </c>
      <c r="C111" s="210" t="s">
        <v>193</v>
      </c>
      <c r="D111" s="210" t="s">
        <v>133</v>
      </c>
      <c r="E111" s="210" t="s">
        <v>130</v>
      </c>
      <c r="F111" s="200" t="s">
        <v>323</v>
      </c>
      <c r="G111" s="213"/>
      <c r="H111" s="213"/>
      <c r="I111" s="204">
        <f aca="true" t="shared" si="8" ref="I111:K112">I112</f>
        <v>30790</v>
      </c>
      <c r="J111" s="204">
        <f t="shared" si="8"/>
        <v>30790</v>
      </c>
      <c r="K111" s="204">
        <f t="shared" si="8"/>
        <v>30790</v>
      </c>
    </row>
    <row r="112" spans="1:11" ht="45" customHeight="1">
      <c r="A112" s="208" t="s">
        <v>299</v>
      </c>
      <c r="B112" s="203">
        <v>250</v>
      </c>
      <c r="C112" s="210" t="s">
        <v>193</v>
      </c>
      <c r="D112" s="210" t="s">
        <v>133</v>
      </c>
      <c r="E112" s="219" t="s">
        <v>202</v>
      </c>
      <c r="F112" s="200" t="s">
        <v>323</v>
      </c>
      <c r="G112" s="200">
        <v>100</v>
      </c>
      <c r="H112" s="213" t="s">
        <v>131</v>
      </c>
      <c r="I112" s="201">
        <f t="shared" si="8"/>
        <v>30790</v>
      </c>
      <c r="J112" s="201">
        <f t="shared" si="8"/>
        <v>30790</v>
      </c>
      <c r="K112" s="201">
        <f t="shared" si="8"/>
        <v>30790</v>
      </c>
    </row>
    <row r="113" spans="1:11" ht="36" customHeight="1">
      <c r="A113" s="208" t="s">
        <v>183</v>
      </c>
      <c r="B113" s="203">
        <v>250</v>
      </c>
      <c r="C113" s="210" t="s">
        <v>193</v>
      </c>
      <c r="D113" s="210" t="s">
        <v>133</v>
      </c>
      <c r="E113" s="219" t="s">
        <v>202</v>
      </c>
      <c r="F113" s="200" t="s">
        <v>323</v>
      </c>
      <c r="G113" s="200">
        <v>120</v>
      </c>
      <c r="H113" s="200">
        <v>210</v>
      </c>
      <c r="I113" s="201">
        <f>I114+I115</f>
        <v>30790</v>
      </c>
      <c r="J113" s="201">
        <f>J114+J115</f>
        <v>30790</v>
      </c>
      <c r="K113" s="201">
        <f>K114+K115</f>
        <v>30790</v>
      </c>
    </row>
    <row r="114" spans="1:11" ht="12" customHeight="1" hidden="1">
      <c r="A114" s="211" t="s">
        <v>10</v>
      </c>
      <c r="B114" s="203">
        <v>250</v>
      </c>
      <c r="C114" s="210" t="s">
        <v>193</v>
      </c>
      <c r="D114" s="210" t="s">
        <v>133</v>
      </c>
      <c r="E114" s="219" t="s">
        <v>202</v>
      </c>
      <c r="F114" s="200" t="s">
        <v>323</v>
      </c>
      <c r="G114" s="200">
        <v>121</v>
      </c>
      <c r="H114" s="200">
        <v>211</v>
      </c>
      <c r="I114" s="201">
        <v>23648</v>
      </c>
      <c r="J114" s="200">
        <v>23648</v>
      </c>
      <c r="K114" s="200">
        <v>23648</v>
      </c>
    </row>
    <row r="115" spans="1:11" ht="11.25" customHeight="1" hidden="1">
      <c r="A115" s="211" t="s">
        <v>12</v>
      </c>
      <c r="B115" s="203">
        <v>250</v>
      </c>
      <c r="C115" s="210" t="s">
        <v>193</v>
      </c>
      <c r="D115" s="210" t="s">
        <v>133</v>
      </c>
      <c r="E115" s="219" t="s">
        <v>202</v>
      </c>
      <c r="F115" s="200" t="s">
        <v>323</v>
      </c>
      <c r="G115" s="200">
        <v>121</v>
      </c>
      <c r="H115" s="200">
        <v>213</v>
      </c>
      <c r="I115" s="201">
        <v>7142</v>
      </c>
      <c r="J115" s="200">
        <v>7142</v>
      </c>
      <c r="K115" s="200">
        <v>7142</v>
      </c>
    </row>
    <row r="116" spans="1:11" ht="42" customHeight="1">
      <c r="A116" s="208" t="s">
        <v>166</v>
      </c>
      <c r="B116" s="203">
        <v>250</v>
      </c>
      <c r="C116" s="210" t="s">
        <v>193</v>
      </c>
      <c r="D116" s="210" t="s">
        <v>133</v>
      </c>
      <c r="E116" s="219" t="s">
        <v>202</v>
      </c>
      <c r="F116" s="200" t="s">
        <v>323</v>
      </c>
      <c r="G116" s="200">
        <v>244</v>
      </c>
      <c r="H116" s="200"/>
      <c r="I116" s="201">
        <f>I117</f>
        <v>2810</v>
      </c>
      <c r="J116" s="201">
        <f aca="true" t="shared" si="9" ref="J116:K118">J117</f>
        <v>1510</v>
      </c>
      <c r="K116" s="201">
        <f t="shared" si="9"/>
        <v>1510</v>
      </c>
    </row>
    <row r="117" spans="1:11" ht="33.75" customHeight="1">
      <c r="A117" s="208" t="s">
        <v>300</v>
      </c>
      <c r="B117" s="203">
        <v>250</v>
      </c>
      <c r="C117" s="210" t="s">
        <v>193</v>
      </c>
      <c r="D117" s="210" t="s">
        <v>133</v>
      </c>
      <c r="E117" s="219" t="s">
        <v>202</v>
      </c>
      <c r="F117" s="200" t="s">
        <v>323</v>
      </c>
      <c r="G117" s="200">
        <v>244</v>
      </c>
      <c r="H117" s="200"/>
      <c r="I117" s="201">
        <f>I118</f>
        <v>2810</v>
      </c>
      <c r="J117" s="201">
        <f t="shared" si="9"/>
        <v>1510</v>
      </c>
      <c r="K117" s="201">
        <f t="shared" si="9"/>
        <v>1510</v>
      </c>
    </row>
    <row r="118" spans="1:11" ht="27.75" customHeight="1">
      <c r="A118" s="208" t="s">
        <v>173</v>
      </c>
      <c r="B118" s="203">
        <v>250</v>
      </c>
      <c r="C118" s="210" t="s">
        <v>193</v>
      </c>
      <c r="D118" s="210" t="s">
        <v>133</v>
      </c>
      <c r="E118" s="219" t="s">
        <v>202</v>
      </c>
      <c r="F118" s="200" t="s">
        <v>323</v>
      </c>
      <c r="G118" s="210" t="s">
        <v>203</v>
      </c>
      <c r="H118" s="210" t="s">
        <v>131</v>
      </c>
      <c r="I118" s="201">
        <f>I119</f>
        <v>2810</v>
      </c>
      <c r="J118" s="201">
        <f t="shared" si="9"/>
        <v>1510</v>
      </c>
      <c r="K118" s="201">
        <f t="shared" si="9"/>
        <v>1510</v>
      </c>
    </row>
    <row r="119" spans="1:11" ht="14.25" customHeight="1" hidden="1">
      <c r="A119" s="211" t="s">
        <v>22</v>
      </c>
      <c r="B119" s="203">
        <v>250</v>
      </c>
      <c r="C119" s="210" t="s">
        <v>193</v>
      </c>
      <c r="D119" s="210" t="s">
        <v>133</v>
      </c>
      <c r="E119" s="219" t="s">
        <v>202</v>
      </c>
      <c r="F119" s="203"/>
      <c r="G119" s="210" t="s">
        <v>203</v>
      </c>
      <c r="H119" s="210" t="s">
        <v>172</v>
      </c>
      <c r="I119" s="201">
        <f>1510+1300</f>
        <v>2810</v>
      </c>
      <c r="J119" s="200">
        <v>1510</v>
      </c>
      <c r="K119" s="200">
        <v>1510</v>
      </c>
    </row>
    <row r="120" spans="1:11" ht="13.5">
      <c r="A120" s="225" t="s">
        <v>288</v>
      </c>
      <c r="B120" s="203">
        <v>250</v>
      </c>
      <c r="C120" s="210" t="s">
        <v>193</v>
      </c>
      <c r="D120" s="210" t="s">
        <v>201</v>
      </c>
      <c r="E120" s="200" t="s">
        <v>130</v>
      </c>
      <c r="F120" s="200" t="s">
        <v>324</v>
      </c>
      <c r="G120" s="210"/>
      <c r="H120" s="210" t="s">
        <v>131</v>
      </c>
      <c r="I120" s="261">
        <f aca="true" t="shared" si="10" ref="I120:K121">I121</f>
        <v>3861832.45</v>
      </c>
      <c r="J120" s="209">
        <f t="shared" si="10"/>
        <v>1326300</v>
      </c>
      <c r="K120" s="209">
        <f t="shared" si="10"/>
        <v>1341900</v>
      </c>
    </row>
    <row r="121" spans="1:11" ht="13.5">
      <c r="A121" s="226" t="s">
        <v>214</v>
      </c>
      <c r="B121" s="203">
        <v>250</v>
      </c>
      <c r="C121" s="210" t="s">
        <v>193</v>
      </c>
      <c r="D121" s="210" t="s">
        <v>201</v>
      </c>
      <c r="E121" s="200" t="s">
        <v>130</v>
      </c>
      <c r="F121" s="200" t="s">
        <v>324</v>
      </c>
      <c r="G121" s="210"/>
      <c r="H121" s="210" t="s">
        <v>131</v>
      </c>
      <c r="I121" s="261">
        <f t="shared" si="10"/>
        <v>3861832.45</v>
      </c>
      <c r="J121" s="209">
        <f t="shared" si="10"/>
        <v>1326300</v>
      </c>
      <c r="K121" s="209">
        <f t="shared" si="10"/>
        <v>1341900</v>
      </c>
    </row>
    <row r="122" spans="1:11" ht="13.5">
      <c r="A122" s="226" t="s">
        <v>417</v>
      </c>
      <c r="B122" s="203">
        <v>250</v>
      </c>
      <c r="C122" s="210" t="s">
        <v>193</v>
      </c>
      <c r="D122" s="210" t="s">
        <v>201</v>
      </c>
      <c r="E122" s="200" t="s">
        <v>130</v>
      </c>
      <c r="F122" s="200" t="s">
        <v>325</v>
      </c>
      <c r="G122" s="210"/>
      <c r="H122" s="210" t="s">
        <v>131</v>
      </c>
      <c r="I122" s="261">
        <f>I125</f>
        <v>3861832.45</v>
      </c>
      <c r="J122" s="209">
        <f>J125</f>
        <v>1326300</v>
      </c>
      <c r="K122" s="209">
        <f>K125</f>
        <v>1341900</v>
      </c>
    </row>
    <row r="123" spans="1:11" ht="40.5">
      <c r="A123" s="208" t="s">
        <v>171</v>
      </c>
      <c r="B123" s="203">
        <v>250</v>
      </c>
      <c r="C123" s="210" t="s">
        <v>193</v>
      </c>
      <c r="D123" s="210" t="s">
        <v>201</v>
      </c>
      <c r="E123" s="200" t="s">
        <v>130</v>
      </c>
      <c r="F123" s="200" t="s">
        <v>325</v>
      </c>
      <c r="G123" s="210" t="s">
        <v>136</v>
      </c>
      <c r="H123" s="210"/>
      <c r="I123" s="261">
        <f aca="true" t="shared" si="11" ref="I123:K124">I124</f>
        <v>3861832.45</v>
      </c>
      <c r="J123" s="209">
        <f t="shared" si="11"/>
        <v>1326300</v>
      </c>
      <c r="K123" s="209">
        <f t="shared" si="11"/>
        <v>1341900</v>
      </c>
    </row>
    <row r="124" spans="1:11" ht="28.5" customHeight="1">
      <c r="A124" s="208" t="s">
        <v>300</v>
      </c>
      <c r="B124" s="203">
        <v>250</v>
      </c>
      <c r="C124" s="210" t="s">
        <v>193</v>
      </c>
      <c r="D124" s="210" t="s">
        <v>201</v>
      </c>
      <c r="E124" s="200" t="s">
        <v>130</v>
      </c>
      <c r="F124" s="200" t="s">
        <v>325</v>
      </c>
      <c r="G124" s="210" t="s">
        <v>301</v>
      </c>
      <c r="H124" s="210"/>
      <c r="I124" s="261">
        <f t="shared" si="11"/>
        <v>3861832.45</v>
      </c>
      <c r="J124" s="209">
        <f t="shared" si="11"/>
        <v>1326300</v>
      </c>
      <c r="K124" s="209">
        <f t="shared" si="11"/>
        <v>1341900</v>
      </c>
    </row>
    <row r="125" spans="1:11" ht="40.5">
      <c r="A125" s="208" t="s">
        <v>173</v>
      </c>
      <c r="B125" s="203">
        <v>250</v>
      </c>
      <c r="C125" s="210" t="s">
        <v>193</v>
      </c>
      <c r="D125" s="210" t="s">
        <v>201</v>
      </c>
      <c r="E125" s="200" t="s">
        <v>130</v>
      </c>
      <c r="F125" s="200" t="s">
        <v>325</v>
      </c>
      <c r="G125" s="210" t="s">
        <v>203</v>
      </c>
      <c r="H125" s="210" t="s">
        <v>131</v>
      </c>
      <c r="I125" s="261">
        <f>I126+I129+I128</f>
        <v>3861832.45</v>
      </c>
      <c r="J125" s="209">
        <f>J126+J129</f>
        <v>1326300</v>
      </c>
      <c r="K125" s="209">
        <f>K126+K129</f>
        <v>1341900</v>
      </c>
    </row>
    <row r="126" spans="1:11" ht="13.5" hidden="1">
      <c r="A126" s="211" t="s">
        <v>17</v>
      </c>
      <c r="B126" s="203">
        <v>250</v>
      </c>
      <c r="C126" s="210" t="s">
        <v>193</v>
      </c>
      <c r="D126" s="210" t="s">
        <v>201</v>
      </c>
      <c r="E126" s="227" t="s">
        <v>213</v>
      </c>
      <c r="F126" s="200" t="s">
        <v>325</v>
      </c>
      <c r="G126" s="200">
        <v>244</v>
      </c>
      <c r="H126" s="200"/>
      <c r="I126" s="261">
        <f>1175800-I129+1817501.45</f>
        <v>2793301.45</v>
      </c>
      <c r="J126" s="209">
        <f>1326300-J129</f>
        <v>1226300</v>
      </c>
      <c r="K126" s="209">
        <f>1341900-K129</f>
        <v>1241900</v>
      </c>
    </row>
    <row r="127" spans="1:11" ht="13.5" hidden="1">
      <c r="A127" s="211" t="s">
        <v>174</v>
      </c>
      <c r="B127" s="203">
        <v>250</v>
      </c>
      <c r="C127" s="210" t="s">
        <v>193</v>
      </c>
      <c r="D127" s="210" t="s">
        <v>201</v>
      </c>
      <c r="E127" s="227" t="s">
        <v>213</v>
      </c>
      <c r="F127" s="200" t="s">
        <v>325</v>
      </c>
      <c r="G127" s="200">
        <v>244</v>
      </c>
      <c r="H127" s="200"/>
      <c r="I127" s="209">
        <v>0</v>
      </c>
      <c r="J127" s="223">
        <v>0</v>
      </c>
      <c r="K127" s="223">
        <v>0</v>
      </c>
    </row>
    <row r="128" spans="1:11" ht="27" hidden="1">
      <c r="A128" s="211" t="s">
        <v>21</v>
      </c>
      <c r="B128" s="203">
        <v>250</v>
      </c>
      <c r="C128" s="210" t="s">
        <v>193</v>
      </c>
      <c r="D128" s="210" t="s">
        <v>201</v>
      </c>
      <c r="E128" s="227" t="s">
        <v>213</v>
      </c>
      <c r="F128" s="200" t="s">
        <v>325</v>
      </c>
      <c r="G128" s="200">
        <v>244</v>
      </c>
      <c r="H128" s="200"/>
      <c r="I128" s="209">
        <f>868821-8000+7710</f>
        <v>868531</v>
      </c>
      <c r="J128" s="223">
        <v>0</v>
      </c>
      <c r="K128" s="223">
        <v>0</v>
      </c>
    </row>
    <row r="129" spans="1:11" ht="27" hidden="1">
      <c r="A129" s="211" t="s">
        <v>22</v>
      </c>
      <c r="B129" s="203">
        <v>250</v>
      </c>
      <c r="C129" s="210" t="s">
        <v>193</v>
      </c>
      <c r="D129" s="210" t="s">
        <v>201</v>
      </c>
      <c r="E129" s="227" t="s">
        <v>213</v>
      </c>
      <c r="F129" s="200" t="s">
        <v>325</v>
      </c>
      <c r="G129" s="200">
        <v>244</v>
      </c>
      <c r="H129" s="200"/>
      <c r="I129" s="209">
        <f>100000+100000</f>
        <v>200000</v>
      </c>
      <c r="J129" s="200">
        <v>100000</v>
      </c>
      <c r="K129" s="200">
        <v>100000</v>
      </c>
    </row>
    <row r="130" spans="1:11" ht="34.5" customHeight="1">
      <c r="A130" s="270" t="s">
        <v>397</v>
      </c>
      <c r="B130" s="267">
        <v>250</v>
      </c>
      <c r="C130" s="268" t="s">
        <v>193</v>
      </c>
      <c r="D130" s="268" t="s">
        <v>399</v>
      </c>
      <c r="E130" s="268" t="s">
        <v>130</v>
      </c>
      <c r="F130" s="267" t="s">
        <v>400</v>
      </c>
      <c r="G130" s="268"/>
      <c r="H130" s="268" t="s">
        <v>131</v>
      </c>
      <c r="I130" s="269">
        <f>I131+I136</f>
        <v>464700</v>
      </c>
      <c r="J130" s="269">
        <f aca="true" t="shared" si="12" ref="I130:K131">J131</f>
        <v>0</v>
      </c>
      <c r="K130" s="269">
        <f t="shared" si="12"/>
        <v>0</v>
      </c>
    </row>
    <row r="131" spans="1:11" ht="25.5">
      <c r="A131" s="266" t="s">
        <v>398</v>
      </c>
      <c r="B131" s="267">
        <v>250</v>
      </c>
      <c r="C131" s="268" t="s">
        <v>193</v>
      </c>
      <c r="D131" s="268" t="s">
        <v>399</v>
      </c>
      <c r="E131" s="268" t="s">
        <v>130</v>
      </c>
      <c r="F131" s="267" t="s">
        <v>401</v>
      </c>
      <c r="G131" s="268"/>
      <c r="H131" s="268" t="s">
        <v>131</v>
      </c>
      <c r="I131" s="269">
        <f t="shared" si="12"/>
        <v>50000</v>
      </c>
      <c r="J131" s="269">
        <f t="shared" si="12"/>
        <v>0</v>
      </c>
      <c r="K131" s="269">
        <f t="shared" si="12"/>
        <v>0</v>
      </c>
    </row>
    <row r="132" spans="1:11" ht="40.5">
      <c r="A132" s="208" t="s">
        <v>171</v>
      </c>
      <c r="B132" s="203">
        <v>250</v>
      </c>
      <c r="C132" s="228" t="s">
        <v>193</v>
      </c>
      <c r="D132" s="228" t="s">
        <v>399</v>
      </c>
      <c r="E132" s="228" t="s">
        <v>130</v>
      </c>
      <c r="F132" s="203" t="s">
        <v>401</v>
      </c>
      <c r="G132" s="229" t="s">
        <v>136</v>
      </c>
      <c r="H132" s="228"/>
      <c r="I132" s="212">
        <f aca="true" t="shared" si="13" ref="I132:K134">I133</f>
        <v>50000</v>
      </c>
      <c r="J132" s="212">
        <f t="shared" si="13"/>
        <v>0</v>
      </c>
      <c r="K132" s="212">
        <f t="shared" si="13"/>
        <v>0</v>
      </c>
    </row>
    <row r="133" spans="1:11" ht="27">
      <c r="A133" s="208" t="s">
        <v>300</v>
      </c>
      <c r="B133" s="203">
        <v>250</v>
      </c>
      <c r="C133" s="228" t="s">
        <v>193</v>
      </c>
      <c r="D133" s="228" t="s">
        <v>399</v>
      </c>
      <c r="E133" s="228" t="s">
        <v>130</v>
      </c>
      <c r="F133" s="203" t="s">
        <v>401</v>
      </c>
      <c r="G133" s="229" t="s">
        <v>301</v>
      </c>
      <c r="H133" s="228"/>
      <c r="I133" s="212">
        <f t="shared" si="13"/>
        <v>50000</v>
      </c>
      <c r="J133" s="212">
        <f t="shared" si="13"/>
        <v>0</v>
      </c>
      <c r="K133" s="212">
        <f t="shared" si="13"/>
        <v>0</v>
      </c>
    </row>
    <row r="134" spans="1:11" ht="25.5" customHeight="1">
      <c r="A134" s="208" t="s">
        <v>305</v>
      </c>
      <c r="B134" s="203">
        <v>250</v>
      </c>
      <c r="C134" s="228" t="s">
        <v>193</v>
      </c>
      <c r="D134" s="228" t="s">
        <v>399</v>
      </c>
      <c r="E134" s="228" t="s">
        <v>130</v>
      </c>
      <c r="F134" s="203" t="s">
        <v>401</v>
      </c>
      <c r="G134" s="229" t="s">
        <v>203</v>
      </c>
      <c r="H134" s="229" t="s">
        <v>131</v>
      </c>
      <c r="I134" s="209">
        <f>I135</f>
        <v>50000</v>
      </c>
      <c r="J134" s="209">
        <f t="shared" si="13"/>
        <v>0</v>
      </c>
      <c r="K134" s="209">
        <f t="shared" si="13"/>
        <v>0</v>
      </c>
    </row>
    <row r="135" spans="1:11" ht="13.5" hidden="1">
      <c r="A135" s="211" t="s">
        <v>174</v>
      </c>
      <c r="B135" s="203">
        <v>250</v>
      </c>
      <c r="C135" s="228" t="s">
        <v>193</v>
      </c>
      <c r="D135" s="228" t="s">
        <v>399</v>
      </c>
      <c r="E135" s="228" t="s">
        <v>130</v>
      </c>
      <c r="F135" s="203" t="s">
        <v>401</v>
      </c>
      <c r="G135" s="229" t="s">
        <v>203</v>
      </c>
      <c r="H135" s="229" t="s">
        <v>172</v>
      </c>
      <c r="I135" s="209">
        <v>50000</v>
      </c>
      <c r="J135" s="200"/>
      <c r="K135" s="200"/>
    </row>
    <row r="136" spans="1:11" ht="51">
      <c r="A136" s="266" t="s">
        <v>438</v>
      </c>
      <c r="B136" s="267">
        <v>250</v>
      </c>
      <c r="C136" s="268" t="s">
        <v>193</v>
      </c>
      <c r="D136" s="268" t="s">
        <v>399</v>
      </c>
      <c r="E136" s="268" t="s">
        <v>130</v>
      </c>
      <c r="F136" s="267" t="s">
        <v>439</v>
      </c>
      <c r="G136" s="268"/>
      <c r="H136" s="268" t="s">
        <v>131</v>
      </c>
      <c r="I136" s="269">
        <f aca="true" t="shared" si="14" ref="I136:K138">I137</f>
        <v>414700</v>
      </c>
      <c r="J136" s="269">
        <f t="shared" si="14"/>
        <v>0</v>
      </c>
      <c r="K136" s="269">
        <f t="shared" si="14"/>
        <v>0</v>
      </c>
    </row>
    <row r="137" spans="1:11" ht="40.5">
      <c r="A137" s="208" t="s">
        <v>171</v>
      </c>
      <c r="B137" s="203">
        <v>250</v>
      </c>
      <c r="C137" s="228" t="s">
        <v>193</v>
      </c>
      <c r="D137" s="228" t="s">
        <v>399</v>
      </c>
      <c r="E137" s="228" t="s">
        <v>130</v>
      </c>
      <c r="F137" s="203" t="s">
        <v>439</v>
      </c>
      <c r="G137" s="229" t="s">
        <v>136</v>
      </c>
      <c r="H137" s="228"/>
      <c r="I137" s="212">
        <f t="shared" si="14"/>
        <v>414700</v>
      </c>
      <c r="J137" s="212">
        <f t="shared" si="14"/>
        <v>0</v>
      </c>
      <c r="K137" s="212">
        <f t="shared" si="14"/>
        <v>0</v>
      </c>
    </row>
    <row r="138" spans="1:11" ht="27">
      <c r="A138" s="208" t="s">
        <v>300</v>
      </c>
      <c r="B138" s="203">
        <v>250</v>
      </c>
      <c r="C138" s="228" t="s">
        <v>193</v>
      </c>
      <c r="D138" s="228" t="s">
        <v>399</v>
      </c>
      <c r="E138" s="228" t="s">
        <v>130</v>
      </c>
      <c r="F138" s="203" t="s">
        <v>439</v>
      </c>
      <c r="G138" s="229" t="s">
        <v>301</v>
      </c>
      <c r="H138" s="228"/>
      <c r="I138" s="212">
        <f t="shared" si="14"/>
        <v>414700</v>
      </c>
      <c r="J138" s="212">
        <f t="shared" si="14"/>
        <v>0</v>
      </c>
      <c r="K138" s="212">
        <f t="shared" si="14"/>
        <v>0</v>
      </c>
    </row>
    <row r="139" spans="1:11" ht="40.5">
      <c r="A139" s="208" t="s">
        <v>305</v>
      </c>
      <c r="B139" s="203">
        <v>250</v>
      </c>
      <c r="C139" s="228" t="s">
        <v>193</v>
      </c>
      <c r="D139" s="228" t="s">
        <v>399</v>
      </c>
      <c r="E139" s="228" t="s">
        <v>130</v>
      </c>
      <c r="F139" s="203" t="s">
        <v>439</v>
      </c>
      <c r="G139" s="229" t="s">
        <v>203</v>
      </c>
      <c r="H139" s="229" t="s">
        <v>131</v>
      </c>
      <c r="I139" s="209">
        <f>I140</f>
        <v>414700</v>
      </c>
      <c r="J139" s="209">
        <f>J140</f>
        <v>0</v>
      </c>
      <c r="K139" s="209">
        <f>0</f>
        <v>0</v>
      </c>
    </row>
    <row r="140" spans="1:11" ht="13.5" hidden="1">
      <c r="A140" s="211" t="s">
        <v>174</v>
      </c>
      <c r="B140" s="203">
        <v>250</v>
      </c>
      <c r="C140" s="228" t="s">
        <v>193</v>
      </c>
      <c r="D140" s="228" t="s">
        <v>399</v>
      </c>
      <c r="E140" s="228" t="s">
        <v>130</v>
      </c>
      <c r="F140" s="203" t="s">
        <v>439</v>
      </c>
      <c r="G140" s="229" t="s">
        <v>203</v>
      </c>
      <c r="H140" s="229"/>
      <c r="I140" s="209">
        <v>414700</v>
      </c>
      <c r="J140" s="200">
        <v>0</v>
      </c>
      <c r="K140" s="200">
        <v>0</v>
      </c>
    </row>
    <row r="141" spans="1:13" ht="13.5">
      <c r="A141" s="199" t="s">
        <v>76</v>
      </c>
      <c r="B141" s="203">
        <v>250</v>
      </c>
      <c r="C141" s="228" t="s">
        <v>199</v>
      </c>
      <c r="D141" s="228" t="s">
        <v>129</v>
      </c>
      <c r="E141" s="228" t="s">
        <v>130</v>
      </c>
      <c r="F141" s="203" t="s">
        <v>326</v>
      </c>
      <c r="G141" s="227"/>
      <c r="H141" s="227"/>
      <c r="I141" s="209">
        <f>I142+I162</f>
        <v>1644820</v>
      </c>
      <c r="J141" s="209">
        <f>J142</f>
        <v>0</v>
      </c>
      <c r="K141" s="209">
        <f>K142</f>
        <v>0</v>
      </c>
      <c r="M141" s="40"/>
    </row>
    <row r="142" spans="1:13" ht="13.5">
      <c r="A142" s="199" t="s">
        <v>287</v>
      </c>
      <c r="B142" s="203">
        <v>250</v>
      </c>
      <c r="C142" s="203" t="s">
        <v>74</v>
      </c>
      <c r="D142" s="203" t="s">
        <v>43</v>
      </c>
      <c r="E142" s="203" t="s">
        <v>3</v>
      </c>
      <c r="F142" s="203" t="s">
        <v>395</v>
      </c>
      <c r="G142" s="203"/>
      <c r="H142" s="230" t="s">
        <v>131</v>
      </c>
      <c r="I142" s="212">
        <f>I143+I149+I157</f>
        <v>837498</v>
      </c>
      <c r="J142" s="212">
        <f>J143+J149+J157+J162</f>
        <v>0</v>
      </c>
      <c r="K142" s="212">
        <f>K143+K149+K157+K162</f>
        <v>0</v>
      </c>
      <c r="M142" s="40"/>
    </row>
    <row r="143" spans="1:11" ht="81">
      <c r="A143" s="199" t="s">
        <v>430</v>
      </c>
      <c r="B143" s="203">
        <v>250</v>
      </c>
      <c r="C143" s="203" t="s">
        <v>74</v>
      </c>
      <c r="D143" s="203" t="s">
        <v>43</v>
      </c>
      <c r="E143" s="203" t="s">
        <v>143</v>
      </c>
      <c r="F143" s="203" t="s">
        <v>396</v>
      </c>
      <c r="G143" s="203"/>
      <c r="H143" s="230" t="s">
        <v>131</v>
      </c>
      <c r="I143" s="212">
        <f>SUM(I146)</f>
        <v>425000</v>
      </c>
      <c r="J143" s="212">
        <f>SUM(J146)</f>
        <v>0</v>
      </c>
      <c r="K143" s="212">
        <f>SUM(K146)</f>
        <v>0</v>
      </c>
    </row>
    <row r="144" spans="1:11" ht="40.5">
      <c r="A144" s="208" t="s">
        <v>171</v>
      </c>
      <c r="B144" s="203">
        <v>250</v>
      </c>
      <c r="C144" s="200" t="s">
        <v>74</v>
      </c>
      <c r="D144" s="203" t="s">
        <v>43</v>
      </c>
      <c r="E144" s="200" t="s">
        <v>143</v>
      </c>
      <c r="F144" s="200" t="s">
        <v>396</v>
      </c>
      <c r="G144" s="200">
        <v>200</v>
      </c>
      <c r="H144" s="230"/>
      <c r="I144" s="212">
        <f aca="true" t="shared" si="15" ref="I144:K145">I145</f>
        <v>425000</v>
      </c>
      <c r="J144" s="212">
        <f t="shared" si="15"/>
        <v>0</v>
      </c>
      <c r="K144" s="212">
        <f t="shared" si="15"/>
        <v>0</v>
      </c>
    </row>
    <row r="145" spans="1:11" ht="27">
      <c r="A145" s="208" t="s">
        <v>300</v>
      </c>
      <c r="B145" s="203">
        <v>250</v>
      </c>
      <c r="C145" s="200" t="s">
        <v>74</v>
      </c>
      <c r="D145" s="203" t="s">
        <v>43</v>
      </c>
      <c r="E145" s="200" t="s">
        <v>143</v>
      </c>
      <c r="F145" s="200" t="s">
        <v>396</v>
      </c>
      <c r="G145" s="200">
        <v>240</v>
      </c>
      <c r="H145" s="230"/>
      <c r="I145" s="212">
        <f t="shared" si="15"/>
        <v>425000</v>
      </c>
      <c r="J145" s="212">
        <f t="shared" si="15"/>
        <v>0</v>
      </c>
      <c r="K145" s="212">
        <f t="shared" si="15"/>
        <v>0</v>
      </c>
    </row>
    <row r="146" spans="1:11" ht="42.75" customHeight="1">
      <c r="A146" s="208" t="s">
        <v>173</v>
      </c>
      <c r="B146" s="203">
        <v>250</v>
      </c>
      <c r="C146" s="200" t="s">
        <v>74</v>
      </c>
      <c r="D146" s="203" t="s">
        <v>43</v>
      </c>
      <c r="E146" s="200" t="s">
        <v>143</v>
      </c>
      <c r="F146" s="200" t="s">
        <v>396</v>
      </c>
      <c r="G146" s="200">
        <v>244</v>
      </c>
      <c r="H146" s="230" t="s">
        <v>131</v>
      </c>
      <c r="I146" s="209">
        <f>I148+I147</f>
        <v>425000</v>
      </c>
      <c r="J146" s="209">
        <f>J148</f>
        <v>0</v>
      </c>
      <c r="K146" s="209">
        <f>K148</f>
        <v>0</v>
      </c>
    </row>
    <row r="147" spans="1:11" ht="18" customHeight="1">
      <c r="A147" s="211" t="s">
        <v>174</v>
      </c>
      <c r="B147" s="203">
        <v>250</v>
      </c>
      <c r="C147" s="200" t="s">
        <v>74</v>
      </c>
      <c r="D147" s="200" t="s">
        <v>43</v>
      </c>
      <c r="E147" s="200" t="s">
        <v>143</v>
      </c>
      <c r="F147" s="200" t="s">
        <v>396</v>
      </c>
      <c r="G147" s="200">
        <v>244</v>
      </c>
      <c r="H147" s="230"/>
      <c r="I147" s="209">
        <f>86000+210000</f>
        <v>296000</v>
      </c>
      <c r="J147" s="209"/>
      <c r="K147" s="209"/>
    </row>
    <row r="148" spans="1:11" ht="24" customHeight="1">
      <c r="A148" s="211" t="s">
        <v>144</v>
      </c>
      <c r="B148" s="203">
        <v>250</v>
      </c>
      <c r="C148" s="200" t="s">
        <v>74</v>
      </c>
      <c r="D148" s="200" t="s">
        <v>43</v>
      </c>
      <c r="E148" s="200" t="s">
        <v>143</v>
      </c>
      <c r="F148" s="200" t="s">
        <v>396</v>
      </c>
      <c r="G148" s="200">
        <v>244</v>
      </c>
      <c r="H148" s="200">
        <v>340</v>
      </c>
      <c r="I148" s="209">
        <v>129000</v>
      </c>
      <c r="J148" s="200"/>
      <c r="K148" s="200"/>
    </row>
    <row r="149" spans="1:14" ht="13.5">
      <c r="A149" s="199" t="s">
        <v>286</v>
      </c>
      <c r="B149" s="203">
        <v>250</v>
      </c>
      <c r="C149" s="213" t="s">
        <v>199</v>
      </c>
      <c r="D149" s="213" t="s">
        <v>200</v>
      </c>
      <c r="E149" s="213" t="s">
        <v>279</v>
      </c>
      <c r="F149" s="203" t="s">
        <v>327</v>
      </c>
      <c r="G149" s="230"/>
      <c r="H149" s="230" t="s">
        <v>131</v>
      </c>
      <c r="I149" s="212">
        <f>I152</f>
        <v>362498</v>
      </c>
      <c r="J149" s="212">
        <v>0</v>
      </c>
      <c r="K149" s="212">
        <v>0</v>
      </c>
      <c r="M149">
        <f>215000</f>
        <v>215000</v>
      </c>
      <c r="N149" s="40">
        <f>I149-M149</f>
        <v>147498</v>
      </c>
    </row>
    <row r="150" spans="1:11" ht="40.5">
      <c r="A150" s="208" t="s">
        <v>171</v>
      </c>
      <c r="B150" s="203">
        <v>250</v>
      </c>
      <c r="C150" s="210" t="s">
        <v>199</v>
      </c>
      <c r="D150" s="210" t="s">
        <v>200</v>
      </c>
      <c r="E150" s="210" t="s">
        <v>279</v>
      </c>
      <c r="F150" s="200" t="s">
        <v>327</v>
      </c>
      <c r="G150" s="227" t="s">
        <v>136</v>
      </c>
      <c r="H150" s="230"/>
      <c r="I150" s="212">
        <f aca="true" t="shared" si="16" ref="I150:K151">I151</f>
        <v>362498</v>
      </c>
      <c r="J150" s="212">
        <f t="shared" si="16"/>
        <v>0</v>
      </c>
      <c r="K150" s="212">
        <f t="shared" si="16"/>
        <v>0</v>
      </c>
    </row>
    <row r="151" spans="1:11" ht="27">
      <c r="A151" s="208" t="s">
        <v>300</v>
      </c>
      <c r="B151" s="203">
        <v>250</v>
      </c>
      <c r="C151" s="210" t="s">
        <v>199</v>
      </c>
      <c r="D151" s="210" t="s">
        <v>200</v>
      </c>
      <c r="E151" s="210" t="s">
        <v>279</v>
      </c>
      <c r="F151" s="200" t="s">
        <v>327</v>
      </c>
      <c r="G151" s="227" t="s">
        <v>301</v>
      </c>
      <c r="H151" s="230"/>
      <c r="I151" s="212">
        <f t="shared" si="16"/>
        <v>362498</v>
      </c>
      <c r="J151" s="212">
        <f t="shared" si="16"/>
        <v>0</v>
      </c>
      <c r="K151" s="212">
        <f t="shared" si="16"/>
        <v>0</v>
      </c>
    </row>
    <row r="152" spans="1:11" ht="40.5">
      <c r="A152" s="208" t="s">
        <v>173</v>
      </c>
      <c r="B152" s="203">
        <v>250</v>
      </c>
      <c r="C152" s="210" t="s">
        <v>199</v>
      </c>
      <c r="D152" s="210" t="s">
        <v>200</v>
      </c>
      <c r="E152" s="210" t="s">
        <v>279</v>
      </c>
      <c r="F152" s="200" t="s">
        <v>327</v>
      </c>
      <c r="G152" s="200">
        <v>244</v>
      </c>
      <c r="H152" s="230" t="s">
        <v>131</v>
      </c>
      <c r="I152" s="209">
        <f>I153+I154+I155+I156</f>
        <v>362498</v>
      </c>
      <c r="J152" s="209">
        <f>J153+J154+J155+J156</f>
        <v>0</v>
      </c>
      <c r="K152" s="209">
        <f>K153+K154+K155+K156</f>
        <v>0</v>
      </c>
    </row>
    <row r="153" spans="1:11" ht="27" hidden="1">
      <c r="A153" s="215" t="s">
        <v>108</v>
      </c>
      <c r="B153" s="203">
        <v>250</v>
      </c>
      <c r="C153" s="210" t="s">
        <v>199</v>
      </c>
      <c r="D153" s="210" t="s">
        <v>200</v>
      </c>
      <c r="E153" s="210" t="s">
        <v>279</v>
      </c>
      <c r="F153" s="200" t="s">
        <v>327</v>
      </c>
      <c r="G153" s="200">
        <v>244</v>
      </c>
      <c r="H153" s="230"/>
      <c r="I153" s="209">
        <v>19191</v>
      </c>
      <c r="J153" s="209">
        <v>0</v>
      </c>
      <c r="K153" s="209">
        <v>0</v>
      </c>
    </row>
    <row r="154" spans="1:11" ht="13.5" hidden="1">
      <c r="A154" s="211" t="s">
        <v>174</v>
      </c>
      <c r="B154" s="203">
        <v>250</v>
      </c>
      <c r="C154" s="210" t="s">
        <v>199</v>
      </c>
      <c r="D154" s="210" t="s">
        <v>200</v>
      </c>
      <c r="E154" s="210" t="s">
        <v>279</v>
      </c>
      <c r="F154" s="200" t="s">
        <v>327</v>
      </c>
      <c r="G154" s="200">
        <v>244</v>
      </c>
      <c r="H154" s="230"/>
      <c r="I154" s="209">
        <v>115681.1</v>
      </c>
      <c r="J154" s="209">
        <v>0</v>
      </c>
      <c r="K154" s="209">
        <v>0</v>
      </c>
    </row>
    <row r="155" spans="1:11" ht="27" hidden="1">
      <c r="A155" s="211" t="s">
        <v>21</v>
      </c>
      <c r="B155" s="203">
        <v>250</v>
      </c>
      <c r="C155" s="210" t="s">
        <v>199</v>
      </c>
      <c r="D155" s="210" t="s">
        <v>200</v>
      </c>
      <c r="E155" s="210" t="s">
        <v>279</v>
      </c>
      <c r="F155" s="200" t="s">
        <v>327</v>
      </c>
      <c r="G155" s="200">
        <v>244</v>
      </c>
      <c r="H155" s="230"/>
      <c r="I155" s="209">
        <v>0</v>
      </c>
      <c r="J155" s="209">
        <v>0</v>
      </c>
      <c r="K155" s="209">
        <v>0</v>
      </c>
    </row>
    <row r="156" spans="1:11" ht="27" hidden="1">
      <c r="A156" s="211" t="s">
        <v>144</v>
      </c>
      <c r="B156" s="203">
        <v>250</v>
      </c>
      <c r="C156" s="210" t="s">
        <v>199</v>
      </c>
      <c r="D156" s="210" t="s">
        <v>200</v>
      </c>
      <c r="E156" s="210" t="s">
        <v>279</v>
      </c>
      <c r="F156" s="200" t="s">
        <v>327</v>
      </c>
      <c r="G156" s="200">
        <v>244</v>
      </c>
      <c r="H156" s="200">
        <v>340</v>
      </c>
      <c r="I156" s="209">
        <f>99318.9+97920.5+30386.5</f>
        <v>227625.9</v>
      </c>
      <c r="J156" s="200">
        <v>0</v>
      </c>
      <c r="K156" s="200">
        <v>0</v>
      </c>
    </row>
    <row r="157" spans="1:11" ht="27">
      <c r="A157" s="199" t="s">
        <v>285</v>
      </c>
      <c r="B157" s="203">
        <v>250</v>
      </c>
      <c r="C157" s="213" t="s">
        <v>199</v>
      </c>
      <c r="D157" s="213" t="s">
        <v>200</v>
      </c>
      <c r="E157" s="213" t="s">
        <v>280</v>
      </c>
      <c r="F157" s="203" t="s">
        <v>328</v>
      </c>
      <c r="G157" s="203">
        <v>0</v>
      </c>
      <c r="H157" s="230" t="s">
        <v>131</v>
      </c>
      <c r="I157" s="212">
        <f>I160</f>
        <v>50000</v>
      </c>
      <c r="J157" s="212">
        <f>J160</f>
        <v>0</v>
      </c>
      <c r="K157" s="212">
        <f>K160</f>
        <v>0</v>
      </c>
    </row>
    <row r="158" spans="1:11" ht="40.5">
      <c r="A158" s="208" t="s">
        <v>171</v>
      </c>
      <c r="B158" s="203">
        <v>250</v>
      </c>
      <c r="C158" s="210" t="s">
        <v>199</v>
      </c>
      <c r="D158" s="210" t="s">
        <v>200</v>
      </c>
      <c r="E158" s="210" t="s">
        <v>280</v>
      </c>
      <c r="F158" s="200" t="s">
        <v>328</v>
      </c>
      <c r="G158" s="200">
        <v>200</v>
      </c>
      <c r="H158" s="230"/>
      <c r="I158" s="212">
        <f>I159</f>
        <v>50000</v>
      </c>
      <c r="J158" s="212">
        <f aca="true" t="shared" si="17" ref="J158:K160">J159</f>
        <v>0</v>
      </c>
      <c r="K158" s="212">
        <f t="shared" si="17"/>
        <v>0</v>
      </c>
    </row>
    <row r="159" spans="1:11" ht="27">
      <c r="A159" s="208" t="s">
        <v>300</v>
      </c>
      <c r="B159" s="203">
        <v>250</v>
      </c>
      <c r="C159" s="210" t="s">
        <v>199</v>
      </c>
      <c r="D159" s="210" t="s">
        <v>200</v>
      </c>
      <c r="E159" s="210" t="s">
        <v>280</v>
      </c>
      <c r="F159" s="200" t="s">
        <v>328</v>
      </c>
      <c r="G159" s="200">
        <v>240</v>
      </c>
      <c r="H159" s="230"/>
      <c r="I159" s="212">
        <f>I160</f>
        <v>50000</v>
      </c>
      <c r="J159" s="212">
        <f t="shared" si="17"/>
        <v>0</v>
      </c>
      <c r="K159" s="212">
        <f t="shared" si="17"/>
        <v>0</v>
      </c>
    </row>
    <row r="160" spans="1:11" ht="40.5">
      <c r="A160" s="208" t="s">
        <v>173</v>
      </c>
      <c r="B160" s="203">
        <v>250</v>
      </c>
      <c r="C160" s="210" t="s">
        <v>199</v>
      </c>
      <c r="D160" s="210" t="s">
        <v>200</v>
      </c>
      <c r="E160" s="210" t="s">
        <v>280</v>
      </c>
      <c r="F160" s="203" t="s">
        <v>328</v>
      </c>
      <c r="G160" s="200">
        <v>244</v>
      </c>
      <c r="H160" s="230" t="s">
        <v>131</v>
      </c>
      <c r="I160" s="209">
        <f>I161</f>
        <v>50000</v>
      </c>
      <c r="J160" s="209">
        <f t="shared" si="17"/>
        <v>0</v>
      </c>
      <c r="K160" s="209">
        <f t="shared" si="17"/>
        <v>0</v>
      </c>
    </row>
    <row r="161" spans="1:11" ht="27" hidden="1">
      <c r="A161" s="211" t="s">
        <v>144</v>
      </c>
      <c r="B161" s="203">
        <v>250</v>
      </c>
      <c r="C161" s="210" t="s">
        <v>199</v>
      </c>
      <c r="D161" s="210" t="s">
        <v>200</v>
      </c>
      <c r="E161" s="210" t="s">
        <v>280</v>
      </c>
      <c r="F161" s="200"/>
      <c r="G161" s="200">
        <v>244</v>
      </c>
      <c r="H161" s="200">
        <v>340</v>
      </c>
      <c r="I161" s="209">
        <f>35000+15000</f>
        <v>50000</v>
      </c>
      <c r="J161" s="200"/>
      <c r="K161" s="200"/>
    </row>
    <row r="162" spans="1:11" ht="67.5">
      <c r="A162" s="199" t="s">
        <v>431</v>
      </c>
      <c r="B162" s="203">
        <v>250</v>
      </c>
      <c r="C162" s="203" t="s">
        <v>74</v>
      </c>
      <c r="D162" s="203" t="s">
        <v>43</v>
      </c>
      <c r="E162" s="203" t="s">
        <v>145</v>
      </c>
      <c r="F162" s="203" t="s">
        <v>329</v>
      </c>
      <c r="G162" s="203" t="s">
        <v>4</v>
      </c>
      <c r="H162" s="230" t="s">
        <v>131</v>
      </c>
      <c r="I162" s="212">
        <f>SUM(I165)</f>
        <v>807322</v>
      </c>
      <c r="J162" s="212">
        <f>SUM(J165)</f>
        <v>0</v>
      </c>
      <c r="K162" s="212">
        <f>SUM(K165)</f>
        <v>0</v>
      </c>
    </row>
    <row r="163" spans="1:11" ht="40.5">
      <c r="A163" s="208" t="s">
        <v>171</v>
      </c>
      <c r="B163" s="203">
        <v>250</v>
      </c>
      <c r="C163" s="200" t="s">
        <v>74</v>
      </c>
      <c r="D163" s="200" t="s">
        <v>43</v>
      </c>
      <c r="E163" s="200" t="s">
        <v>145</v>
      </c>
      <c r="F163" s="200" t="s">
        <v>329</v>
      </c>
      <c r="G163" s="200">
        <v>200</v>
      </c>
      <c r="H163" s="230"/>
      <c r="I163" s="212">
        <f aca="true" t="shared" si="18" ref="I163:K164">I164</f>
        <v>807322</v>
      </c>
      <c r="J163" s="212">
        <f t="shared" si="18"/>
        <v>0</v>
      </c>
      <c r="K163" s="212">
        <f t="shared" si="18"/>
        <v>0</v>
      </c>
    </row>
    <row r="164" spans="1:11" ht="27">
      <c r="A164" s="208" t="s">
        <v>300</v>
      </c>
      <c r="B164" s="203">
        <v>250</v>
      </c>
      <c r="C164" s="200" t="s">
        <v>74</v>
      </c>
      <c r="D164" s="200" t="s">
        <v>43</v>
      </c>
      <c r="E164" s="200" t="s">
        <v>145</v>
      </c>
      <c r="F164" s="200" t="s">
        <v>329</v>
      </c>
      <c r="G164" s="200">
        <v>240</v>
      </c>
      <c r="H164" s="230"/>
      <c r="I164" s="212">
        <f t="shared" si="18"/>
        <v>807322</v>
      </c>
      <c r="J164" s="212">
        <f t="shared" si="18"/>
        <v>0</v>
      </c>
      <c r="K164" s="212">
        <f t="shared" si="18"/>
        <v>0</v>
      </c>
    </row>
    <row r="165" spans="1:11" ht="40.5" customHeight="1">
      <c r="A165" s="208" t="s">
        <v>173</v>
      </c>
      <c r="B165" s="203">
        <v>250</v>
      </c>
      <c r="C165" s="200" t="s">
        <v>74</v>
      </c>
      <c r="D165" s="200" t="s">
        <v>43</v>
      </c>
      <c r="E165" s="200" t="s">
        <v>145</v>
      </c>
      <c r="F165" s="200" t="s">
        <v>329</v>
      </c>
      <c r="G165" s="200">
        <v>244</v>
      </c>
      <c r="H165" s="230" t="s">
        <v>131</v>
      </c>
      <c r="I165" s="209">
        <f>I166+I168+I169+I167</f>
        <v>807322</v>
      </c>
      <c r="J165" s="209">
        <f>J166+J168+J169</f>
        <v>0</v>
      </c>
      <c r="K165" s="209">
        <f>K166+K168+K169</f>
        <v>0</v>
      </c>
    </row>
    <row r="166" spans="1:11" ht="0.75" customHeight="1">
      <c r="A166" s="211" t="s">
        <v>144</v>
      </c>
      <c r="B166" s="203">
        <v>250</v>
      </c>
      <c r="C166" s="200" t="s">
        <v>74</v>
      </c>
      <c r="D166" s="200" t="s">
        <v>43</v>
      </c>
      <c r="E166" s="200" t="s">
        <v>145</v>
      </c>
      <c r="F166" s="200"/>
      <c r="G166" s="200">
        <v>244</v>
      </c>
      <c r="H166" s="200"/>
      <c r="I166" s="209">
        <v>0</v>
      </c>
      <c r="J166" s="200"/>
      <c r="K166" s="200"/>
    </row>
    <row r="167" spans="1:11" ht="13.5" customHeight="1">
      <c r="A167" s="211" t="s">
        <v>17</v>
      </c>
      <c r="B167" s="203">
        <v>250</v>
      </c>
      <c r="C167" s="200" t="s">
        <v>74</v>
      </c>
      <c r="D167" s="200" t="s">
        <v>39</v>
      </c>
      <c r="E167" s="200"/>
      <c r="F167" s="200" t="s">
        <v>329</v>
      </c>
      <c r="G167" s="200">
        <v>244</v>
      </c>
      <c r="H167" s="200"/>
      <c r="I167" s="209">
        <f>210000-86971</f>
        <v>123029</v>
      </c>
      <c r="J167" s="200"/>
      <c r="K167" s="200"/>
    </row>
    <row r="168" spans="1:11" ht="15.75" customHeight="1">
      <c r="A168" s="211" t="s">
        <v>174</v>
      </c>
      <c r="B168" s="203">
        <v>250</v>
      </c>
      <c r="C168" s="200" t="s">
        <v>74</v>
      </c>
      <c r="D168" s="200" t="s">
        <v>39</v>
      </c>
      <c r="E168" s="200" t="s">
        <v>145</v>
      </c>
      <c r="F168" s="200" t="s">
        <v>329</v>
      </c>
      <c r="G168" s="200">
        <v>244</v>
      </c>
      <c r="H168" s="200">
        <v>226</v>
      </c>
      <c r="I168" s="209">
        <v>45000</v>
      </c>
      <c r="J168" s="200"/>
      <c r="K168" s="200"/>
    </row>
    <row r="169" spans="1:11" ht="11.25" customHeight="1">
      <c r="A169" s="211" t="s">
        <v>21</v>
      </c>
      <c r="B169" s="203">
        <v>250</v>
      </c>
      <c r="C169" s="200" t="s">
        <v>74</v>
      </c>
      <c r="D169" s="200" t="s">
        <v>39</v>
      </c>
      <c r="E169" s="200" t="s">
        <v>145</v>
      </c>
      <c r="F169" s="200" t="s">
        <v>329</v>
      </c>
      <c r="G169" s="200">
        <v>244</v>
      </c>
      <c r="H169" s="200">
        <v>340</v>
      </c>
      <c r="I169" s="209">
        <v>639293</v>
      </c>
      <c r="J169" s="200"/>
      <c r="K169" s="200"/>
    </row>
    <row r="170" spans="1:11" ht="13.5">
      <c r="A170" s="199" t="s">
        <v>40</v>
      </c>
      <c r="B170" s="203">
        <v>250</v>
      </c>
      <c r="C170" s="206">
        <v>10</v>
      </c>
      <c r="D170" s="213" t="s">
        <v>129</v>
      </c>
      <c r="E170" s="206" t="s">
        <v>130</v>
      </c>
      <c r="F170" s="206" t="s">
        <v>311</v>
      </c>
      <c r="G170" s="213"/>
      <c r="H170" s="230" t="s">
        <v>131</v>
      </c>
      <c r="I170" s="204">
        <f aca="true" t="shared" si="19" ref="I170:K174">I171</f>
        <v>0</v>
      </c>
      <c r="J170" s="204">
        <f t="shared" si="19"/>
        <v>0</v>
      </c>
      <c r="K170" s="204">
        <f t="shared" si="19"/>
        <v>0</v>
      </c>
    </row>
    <row r="171" spans="1:11" ht="13.5">
      <c r="A171" s="208" t="s">
        <v>132</v>
      </c>
      <c r="B171" s="203">
        <v>250</v>
      </c>
      <c r="C171" s="231">
        <v>10</v>
      </c>
      <c r="D171" s="210" t="s">
        <v>133</v>
      </c>
      <c r="E171" s="231" t="s">
        <v>130</v>
      </c>
      <c r="F171" s="231" t="s">
        <v>402</v>
      </c>
      <c r="G171" s="210"/>
      <c r="H171" s="230" t="s">
        <v>131</v>
      </c>
      <c r="I171" s="201">
        <f t="shared" si="19"/>
        <v>0</v>
      </c>
      <c r="J171" s="201">
        <f t="shared" si="19"/>
        <v>0</v>
      </c>
      <c r="K171" s="201">
        <f t="shared" si="19"/>
        <v>0</v>
      </c>
    </row>
    <row r="172" spans="1:11" ht="13.5">
      <c r="A172" s="208" t="s">
        <v>134</v>
      </c>
      <c r="B172" s="203">
        <v>250</v>
      </c>
      <c r="C172" s="231">
        <v>10</v>
      </c>
      <c r="D172" s="210" t="s">
        <v>133</v>
      </c>
      <c r="E172" s="231" t="s">
        <v>135</v>
      </c>
      <c r="F172" s="231" t="s">
        <v>402</v>
      </c>
      <c r="G172" s="210"/>
      <c r="H172" s="230" t="s">
        <v>131</v>
      </c>
      <c r="I172" s="201">
        <f>I174</f>
        <v>0</v>
      </c>
      <c r="J172" s="201">
        <f>J174</f>
        <v>0</v>
      </c>
      <c r="K172" s="201">
        <f>K174</f>
        <v>0</v>
      </c>
    </row>
    <row r="173" spans="1:11" ht="27">
      <c r="A173" s="208" t="s">
        <v>179</v>
      </c>
      <c r="B173" s="203">
        <v>250</v>
      </c>
      <c r="C173" s="231">
        <v>10</v>
      </c>
      <c r="D173" s="210" t="s">
        <v>133</v>
      </c>
      <c r="E173" s="231" t="s">
        <v>135</v>
      </c>
      <c r="F173" s="231" t="s">
        <v>402</v>
      </c>
      <c r="G173" s="210" t="s">
        <v>180</v>
      </c>
      <c r="H173" s="230" t="s">
        <v>131</v>
      </c>
      <c r="I173" s="204">
        <f>I174</f>
        <v>0</v>
      </c>
      <c r="J173" s="204">
        <f>J174</f>
        <v>0</v>
      </c>
      <c r="K173" s="204">
        <f>K174</f>
        <v>0</v>
      </c>
    </row>
    <row r="174" spans="1:11" ht="27">
      <c r="A174" s="208" t="s">
        <v>181</v>
      </c>
      <c r="B174" s="203">
        <v>250</v>
      </c>
      <c r="C174" s="231">
        <v>10</v>
      </c>
      <c r="D174" s="210" t="s">
        <v>133</v>
      </c>
      <c r="E174" s="231" t="s">
        <v>135</v>
      </c>
      <c r="F174" s="231" t="s">
        <v>402</v>
      </c>
      <c r="G174" s="210" t="s">
        <v>164</v>
      </c>
      <c r="H174" s="230" t="s">
        <v>131</v>
      </c>
      <c r="I174" s="201">
        <f t="shared" si="19"/>
        <v>0</v>
      </c>
      <c r="J174" s="201">
        <f t="shared" si="19"/>
        <v>0</v>
      </c>
      <c r="K174" s="201">
        <f t="shared" si="19"/>
        <v>0</v>
      </c>
    </row>
    <row r="175" spans="1:11" ht="51" customHeight="1">
      <c r="A175" s="208" t="s">
        <v>182</v>
      </c>
      <c r="B175" s="203">
        <v>250</v>
      </c>
      <c r="C175" s="231">
        <v>10</v>
      </c>
      <c r="D175" s="210" t="s">
        <v>133</v>
      </c>
      <c r="E175" s="231" t="s">
        <v>135</v>
      </c>
      <c r="F175" s="231" t="s">
        <v>402</v>
      </c>
      <c r="G175" s="210" t="s">
        <v>165</v>
      </c>
      <c r="H175" s="210" t="s">
        <v>137</v>
      </c>
      <c r="I175" s="201">
        <v>0</v>
      </c>
      <c r="J175" s="200">
        <v>0</v>
      </c>
      <c r="K175" s="200">
        <v>0</v>
      </c>
    </row>
    <row r="176" spans="1:11" ht="13.5">
      <c r="A176" s="199" t="s">
        <v>155</v>
      </c>
      <c r="B176" s="203" t="s">
        <v>109</v>
      </c>
      <c r="C176" s="206">
        <v>11</v>
      </c>
      <c r="D176" s="213" t="s">
        <v>129</v>
      </c>
      <c r="E176" s="203" t="s">
        <v>3</v>
      </c>
      <c r="F176" s="203" t="s">
        <v>330</v>
      </c>
      <c r="G176" s="206" t="s">
        <v>126</v>
      </c>
      <c r="H176" s="230" t="s">
        <v>131</v>
      </c>
      <c r="I176" s="203">
        <f aca="true" t="shared" si="20" ref="I176:K177">I177</f>
        <v>0</v>
      </c>
      <c r="J176" s="203">
        <f t="shared" si="20"/>
        <v>0</v>
      </c>
      <c r="K176" s="203">
        <f t="shared" si="20"/>
        <v>0</v>
      </c>
    </row>
    <row r="177" spans="1:11" ht="13.5">
      <c r="A177" s="232" t="s">
        <v>306</v>
      </c>
      <c r="B177" s="200" t="s">
        <v>109</v>
      </c>
      <c r="C177" s="231">
        <v>11</v>
      </c>
      <c r="D177" s="210" t="s">
        <v>156</v>
      </c>
      <c r="E177" s="231" t="s">
        <v>3</v>
      </c>
      <c r="F177" s="231" t="s">
        <v>331</v>
      </c>
      <c r="G177" s="231" t="s">
        <v>126</v>
      </c>
      <c r="H177" s="230" t="s">
        <v>131</v>
      </c>
      <c r="I177" s="201">
        <f t="shared" si="20"/>
        <v>0</v>
      </c>
      <c r="J177" s="201">
        <f t="shared" si="20"/>
        <v>0</v>
      </c>
      <c r="K177" s="201">
        <f t="shared" si="20"/>
        <v>0</v>
      </c>
    </row>
    <row r="178" spans="1:11" ht="13.5">
      <c r="A178" s="208" t="s">
        <v>272</v>
      </c>
      <c r="B178" s="200" t="s">
        <v>109</v>
      </c>
      <c r="C178" s="231">
        <v>11</v>
      </c>
      <c r="D178" s="210" t="s">
        <v>156</v>
      </c>
      <c r="E178" s="231" t="s">
        <v>210</v>
      </c>
      <c r="F178" s="231" t="s">
        <v>332</v>
      </c>
      <c r="G178" s="231" t="s">
        <v>126</v>
      </c>
      <c r="H178" s="230" t="s">
        <v>131</v>
      </c>
      <c r="I178" s="200">
        <f>I181</f>
        <v>0</v>
      </c>
      <c r="J178" s="200">
        <f>J181</f>
        <v>0</v>
      </c>
      <c r="K178" s="200">
        <f>K181</f>
        <v>0</v>
      </c>
    </row>
    <row r="179" spans="1:11" ht="34.5" customHeight="1">
      <c r="A179" s="233" t="s">
        <v>177</v>
      </c>
      <c r="B179" s="200" t="s">
        <v>109</v>
      </c>
      <c r="C179" s="231">
        <v>11</v>
      </c>
      <c r="D179" s="210" t="s">
        <v>156</v>
      </c>
      <c r="E179" s="231" t="s">
        <v>210</v>
      </c>
      <c r="F179" s="231" t="s">
        <v>332</v>
      </c>
      <c r="G179" s="231">
        <v>200</v>
      </c>
      <c r="H179" s="230" t="s">
        <v>131</v>
      </c>
      <c r="I179" s="200">
        <f>SUM(I181)</f>
        <v>0</v>
      </c>
      <c r="J179" s="200">
        <f>SUM(J181)</f>
        <v>0</v>
      </c>
      <c r="K179" s="200">
        <f>SUM(K181)</f>
        <v>0</v>
      </c>
    </row>
    <row r="180" spans="1:11" ht="27" customHeight="1">
      <c r="A180" s="233" t="s">
        <v>300</v>
      </c>
      <c r="B180" s="200" t="s">
        <v>109</v>
      </c>
      <c r="C180" s="231">
        <v>11</v>
      </c>
      <c r="D180" s="210" t="s">
        <v>156</v>
      </c>
      <c r="E180" s="231" t="s">
        <v>210</v>
      </c>
      <c r="F180" s="231" t="s">
        <v>332</v>
      </c>
      <c r="G180" s="231">
        <v>240</v>
      </c>
      <c r="H180" s="230"/>
      <c r="I180" s="200">
        <f aca="true" t="shared" si="21" ref="I180:K181">I181</f>
        <v>0</v>
      </c>
      <c r="J180" s="200">
        <f t="shared" si="21"/>
        <v>0</v>
      </c>
      <c r="K180" s="200">
        <f t="shared" si="21"/>
        <v>0</v>
      </c>
    </row>
    <row r="181" spans="1:11" ht="28.5" customHeight="1">
      <c r="A181" s="233" t="s">
        <v>173</v>
      </c>
      <c r="B181" s="200" t="s">
        <v>109</v>
      </c>
      <c r="C181" s="231">
        <v>11</v>
      </c>
      <c r="D181" s="210" t="s">
        <v>156</v>
      </c>
      <c r="E181" s="231" t="s">
        <v>210</v>
      </c>
      <c r="F181" s="231" t="s">
        <v>332</v>
      </c>
      <c r="G181" s="200">
        <v>244</v>
      </c>
      <c r="H181" s="230" t="s">
        <v>131</v>
      </c>
      <c r="I181" s="200">
        <f t="shared" si="21"/>
        <v>0</v>
      </c>
      <c r="J181" s="200">
        <f t="shared" si="21"/>
        <v>0</v>
      </c>
      <c r="K181" s="200">
        <f t="shared" si="21"/>
        <v>0</v>
      </c>
    </row>
    <row r="182" spans="1:11" ht="15" customHeight="1">
      <c r="A182" s="234" t="s">
        <v>19</v>
      </c>
      <c r="B182" s="200" t="s">
        <v>109</v>
      </c>
      <c r="C182" s="231">
        <v>11</v>
      </c>
      <c r="D182" s="210" t="s">
        <v>156</v>
      </c>
      <c r="E182" s="231" t="s">
        <v>210</v>
      </c>
      <c r="F182" s="231"/>
      <c r="G182" s="200">
        <v>244</v>
      </c>
      <c r="H182" s="200">
        <v>340</v>
      </c>
      <c r="I182" s="200">
        <v>0</v>
      </c>
      <c r="J182" s="200"/>
      <c r="K182" s="200"/>
    </row>
    <row r="183" spans="1:11" ht="54">
      <c r="A183" s="199" t="s">
        <v>219</v>
      </c>
      <c r="B183" s="203" t="s">
        <v>109</v>
      </c>
      <c r="C183" s="206">
        <v>14</v>
      </c>
      <c r="D183" s="213" t="s">
        <v>129</v>
      </c>
      <c r="E183" s="206" t="s">
        <v>220</v>
      </c>
      <c r="F183" s="206" t="s">
        <v>330</v>
      </c>
      <c r="G183" s="213" t="s">
        <v>131</v>
      </c>
      <c r="H183" s="230" t="s">
        <v>131</v>
      </c>
      <c r="I183" s="203">
        <f aca="true" t="shared" si="22" ref="I183:K184">I184</f>
        <v>25000</v>
      </c>
      <c r="J183" s="203">
        <f t="shared" si="22"/>
        <v>0</v>
      </c>
      <c r="K183" s="203">
        <f t="shared" si="22"/>
        <v>0</v>
      </c>
    </row>
    <row r="184" spans="1:11" ht="27">
      <c r="A184" s="208" t="s">
        <v>221</v>
      </c>
      <c r="B184" s="200" t="s">
        <v>109</v>
      </c>
      <c r="C184" s="231">
        <v>14</v>
      </c>
      <c r="D184" s="210" t="s">
        <v>200</v>
      </c>
      <c r="E184" s="231" t="s">
        <v>130</v>
      </c>
      <c r="F184" s="231" t="s">
        <v>333</v>
      </c>
      <c r="G184" s="210" t="s">
        <v>131</v>
      </c>
      <c r="H184" s="230" t="s">
        <v>131</v>
      </c>
      <c r="I184" s="200">
        <f t="shared" si="22"/>
        <v>25000</v>
      </c>
      <c r="J184" s="200">
        <f t="shared" si="22"/>
        <v>0</v>
      </c>
      <c r="K184" s="200">
        <f t="shared" si="22"/>
        <v>0</v>
      </c>
    </row>
    <row r="185" spans="1:11" ht="40.5">
      <c r="A185" s="208" t="s">
        <v>222</v>
      </c>
      <c r="B185" s="200" t="s">
        <v>109</v>
      </c>
      <c r="C185" s="231">
        <v>14</v>
      </c>
      <c r="D185" s="210" t="s">
        <v>200</v>
      </c>
      <c r="E185" s="231" t="s">
        <v>223</v>
      </c>
      <c r="F185" s="231" t="s">
        <v>334</v>
      </c>
      <c r="G185" s="210" t="s">
        <v>131</v>
      </c>
      <c r="H185" s="230" t="s">
        <v>131</v>
      </c>
      <c r="I185" s="200">
        <f>I187</f>
        <v>25000</v>
      </c>
      <c r="J185" s="200">
        <f>J187</f>
        <v>0</v>
      </c>
      <c r="K185" s="200">
        <f>K187</f>
        <v>0</v>
      </c>
    </row>
    <row r="186" spans="1:11" ht="12" customHeight="1">
      <c r="A186" s="208" t="s">
        <v>273</v>
      </c>
      <c r="B186" s="200" t="s">
        <v>109</v>
      </c>
      <c r="C186" s="231">
        <v>14</v>
      </c>
      <c r="D186" s="210" t="s">
        <v>200</v>
      </c>
      <c r="E186" s="231" t="s">
        <v>223</v>
      </c>
      <c r="F186" s="231" t="s">
        <v>334</v>
      </c>
      <c r="G186" s="210" t="s">
        <v>274</v>
      </c>
      <c r="H186" s="210" t="s">
        <v>226</v>
      </c>
      <c r="I186" s="200">
        <f>I187</f>
        <v>25000</v>
      </c>
      <c r="J186" s="200">
        <f>J187</f>
        <v>0</v>
      </c>
      <c r="K186" s="200">
        <f>K187</f>
        <v>0</v>
      </c>
    </row>
    <row r="187" spans="1:11" ht="27" hidden="1">
      <c r="A187" s="211" t="s">
        <v>224</v>
      </c>
      <c r="B187" s="200" t="s">
        <v>109</v>
      </c>
      <c r="C187" s="231">
        <v>14</v>
      </c>
      <c r="D187" s="210" t="s">
        <v>200</v>
      </c>
      <c r="E187" s="231" t="s">
        <v>223</v>
      </c>
      <c r="F187" s="231" t="s">
        <v>334</v>
      </c>
      <c r="G187" s="210" t="s">
        <v>225</v>
      </c>
      <c r="H187" s="210"/>
      <c r="I187" s="200">
        <f>I188</f>
        <v>25000</v>
      </c>
      <c r="J187" s="200"/>
      <c r="K187" s="200"/>
    </row>
    <row r="188" spans="1:11" ht="13.5">
      <c r="A188" s="235" t="s">
        <v>307</v>
      </c>
      <c r="B188" s="200" t="s">
        <v>109</v>
      </c>
      <c r="C188" s="231">
        <v>14</v>
      </c>
      <c r="D188" s="210" t="s">
        <v>200</v>
      </c>
      <c r="E188" s="231" t="s">
        <v>223</v>
      </c>
      <c r="F188" s="231" t="s">
        <v>334</v>
      </c>
      <c r="G188" s="210" t="s">
        <v>225</v>
      </c>
      <c r="H188" s="210"/>
      <c r="I188" s="200">
        <v>25000</v>
      </c>
      <c r="J188" s="200">
        <v>0</v>
      </c>
      <c r="K188" s="200">
        <v>0</v>
      </c>
    </row>
    <row r="189" spans="1:13" ht="13.5">
      <c r="A189" s="199" t="s">
        <v>415</v>
      </c>
      <c r="B189" s="213" t="s">
        <v>416</v>
      </c>
      <c r="C189" s="206" t="s">
        <v>25</v>
      </c>
      <c r="D189" s="230" t="s">
        <v>129</v>
      </c>
      <c r="E189" s="231" t="s">
        <v>130</v>
      </c>
      <c r="F189" s="203" t="s">
        <v>330</v>
      </c>
      <c r="G189" s="206"/>
      <c r="H189" s="230" t="s">
        <v>131</v>
      </c>
      <c r="I189" s="212">
        <f>I191+I225</f>
        <v>2941674</v>
      </c>
      <c r="J189" s="212">
        <f>J191+J225</f>
        <v>781361</v>
      </c>
      <c r="K189" s="212">
        <f>K191+K225</f>
        <v>808694</v>
      </c>
      <c r="M189" s="40"/>
    </row>
    <row r="190" spans="1:11" ht="13.5">
      <c r="A190" s="199" t="s">
        <v>281</v>
      </c>
      <c r="B190" s="213" t="s">
        <v>416</v>
      </c>
      <c r="C190" s="206" t="s">
        <v>25</v>
      </c>
      <c r="D190" s="230" t="s">
        <v>129</v>
      </c>
      <c r="E190" s="231" t="s">
        <v>130</v>
      </c>
      <c r="F190" s="203" t="s">
        <v>330</v>
      </c>
      <c r="G190" s="206"/>
      <c r="H190" s="230" t="s">
        <v>131</v>
      </c>
      <c r="I190" s="212">
        <f>I191</f>
        <v>2941674</v>
      </c>
      <c r="J190" s="212">
        <f>J191</f>
        <v>781361</v>
      </c>
      <c r="K190" s="212">
        <f>K191</f>
        <v>808694</v>
      </c>
    </row>
    <row r="191" spans="1:14" ht="13.5">
      <c r="A191" s="199" t="s">
        <v>111</v>
      </c>
      <c r="B191" s="213" t="s">
        <v>416</v>
      </c>
      <c r="C191" s="206" t="s">
        <v>25</v>
      </c>
      <c r="D191" s="206" t="s">
        <v>1</v>
      </c>
      <c r="E191" s="213" t="s">
        <v>284</v>
      </c>
      <c r="F191" s="203" t="s">
        <v>335</v>
      </c>
      <c r="G191" s="206"/>
      <c r="H191" s="230" t="s">
        <v>131</v>
      </c>
      <c r="I191" s="212">
        <f>I192+I209</f>
        <v>2941674</v>
      </c>
      <c r="J191" s="212">
        <f>J192+J209</f>
        <v>781361</v>
      </c>
      <c r="K191" s="212">
        <f>K192+K209</f>
        <v>808694</v>
      </c>
      <c r="M191" s="40"/>
      <c r="N191" s="66"/>
    </row>
    <row r="192" spans="1:14" ht="27">
      <c r="A192" s="251" t="s">
        <v>275</v>
      </c>
      <c r="B192" s="253" t="s">
        <v>416</v>
      </c>
      <c r="C192" s="224" t="s">
        <v>25</v>
      </c>
      <c r="D192" s="224" t="s">
        <v>1</v>
      </c>
      <c r="E192" s="224" t="s">
        <v>94</v>
      </c>
      <c r="F192" s="224" t="s">
        <v>336</v>
      </c>
      <c r="G192" s="224"/>
      <c r="H192" s="253" t="s">
        <v>131</v>
      </c>
      <c r="I192" s="237">
        <f>I193+I198+I206</f>
        <v>2113964</v>
      </c>
      <c r="J192" s="237">
        <f>J193+J198+J206</f>
        <v>406831</v>
      </c>
      <c r="K192" s="237">
        <f>K193+K198+K206</f>
        <v>420497</v>
      </c>
      <c r="M192" s="40">
        <f>2983410</f>
        <v>2983410</v>
      </c>
      <c r="N192" s="66">
        <f>I192-M192</f>
        <v>-869446</v>
      </c>
    </row>
    <row r="193" spans="1:15" ht="27">
      <c r="A193" s="208" t="s">
        <v>178</v>
      </c>
      <c r="B193" s="213" t="s">
        <v>416</v>
      </c>
      <c r="C193" s="231" t="s">
        <v>25</v>
      </c>
      <c r="D193" s="231" t="s">
        <v>1</v>
      </c>
      <c r="E193" s="200" t="s">
        <v>94</v>
      </c>
      <c r="F193" s="200" t="s">
        <v>336</v>
      </c>
      <c r="G193" s="231">
        <v>100</v>
      </c>
      <c r="H193" s="231">
        <v>210</v>
      </c>
      <c r="I193" s="209">
        <f>I194</f>
        <v>1312500</v>
      </c>
      <c r="J193" s="209">
        <f>J194</f>
        <v>404831</v>
      </c>
      <c r="K193" s="209">
        <f>K194</f>
        <v>418497</v>
      </c>
      <c r="M193" s="40"/>
      <c r="O193" s="40"/>
    </row>
    <row r="194" spans="1:14" ht="20.25" customHeight="1">
      <c r="A194" s="208" t="s">
        <v>183</v>
      </c>
      <c r="B194" s="213" t="s">
        <v>416</v>
      </c>
      <c r="C194" s="231" t="s">
        <v>25</v>
      </c>
      <c r="D194" s="231" t="s">
        <v>1</v>
      </c>
      <c r="E194" s="200" t="s">
        <v>94</v>
      </c>
      <c r="F194" s="200" t="s">
        <v>336</v>
      </c>
      <c r="G194" s="231">
        <v>110</v>
      </c>
      <c r="H194" s="231">
        <v>211</v>
      </c>
      <c r="I194" s="209">
        <f>I195+I196</f>
        <v>1312500</v>
      </c>
      <c r="J194" s="209">
        <f>J195+J196</f>
        <v>404831</v>
      </c>
      <c r="K194" s="209">
        <f>K195+K196</f>
        <v>418497</v>
      </c>
      <c r="N194" s="66"/>
    </row>
    <row r="195" spans="1:15" ht="13.5" hidden="1">
      <c r="A195" s="211" t="s">
        <v>10</v>
      </c>
      <c r="B195" s="213" t="s">
        <v>416</v>
      </c>
      <c r="C195" s="231" t="s">
        <v>25</v>
      </c>
      <c r="D195" s="231" t="s">
        <v>1</v>
      </c>
      <c r="E195" s="200" t="s">
        <v>94</v>
      </c>
      <c r="F195" s="200" t="s">
        <v>336</v>
      </c>
      <c r="G195" s="231">
        <v>111</v>
      </c>
      <c r="H195" s="231">
        <v>213</v>
      </c>
      <c r="I195" s="209">
        <v>1008000</v>
      </c>
      <c r="J195" s="200">
        <f>300600-14422+27953</f>
        <v>314131</v>
      </c>
      <c r="K195" s="200">
        <f>300600-28997+56194</f>
        <v>327797</v>
      </c>
      <c r="N195" s="66"/>
      <c r="O195">
        <f>N195/12*8</f>
        <v>0</v>
      </c>
    </row>
    <row r="196" spans="1:14" ht="16.5" customHeight="1" hidden="1">
      <c r="A196" s="211" t="s">
        <v>12</v>
      </c>
      <c r="B196" s="213" t="s">
        <v>416</v>
      </c>
      <c r="C196" s="231" t="s">
        <v>25</v>
      </c>
      <c r="D196" s="231" t="s">
        <v>1</v>
      </c>
      <c r="E196" s="200" t="s">
        <v>94</v>
      </c>
      <c r="F196" s="200" t="s">
        <v>336</v>
      </c>
      <c r="G196" s="231">
        <v>119</v>
      </c>
      <c r="H196" s="231"/>
      <c r="I196" s="209">
        <v>304500</v>
      </c>
      <c r="J196" s="200">
        <v>90700</v>
      </c>
      <c r="K196" s="200">
        <v>90700</v>
      </c>
      <c r="N196" s="66"/>
    </row>
    <row r="197" spans="1:11" ht="27">
      <c r="A197" s="208" t="s">
        <v>276</v>
      </c>
      <c r="B197" s="213" t="s">
        <v>416</v>
      </c>
      <c r="C197" s="231" t="s">
        <v>25</v>
      </c>
      <c r="D197" s="231" t="s">
        <v>1</v>
      </c>
      <c r="E197" s="200" t="s">
        <v>94</v>
      </c>
      <c r="F197" s="200" t="s">
        <v>337</v>
      </c>
      <c r="G197" s="231"/>
      <c r="H197" s="230" t="s">
        <v>131</v>
      </c>
      <c r="I197" s="209">
        <f>I198</f>
        <v>792464</v>
      </c>
      <c r="J197" s="209">
        <f>J198</f>
        <v>1000</v>
      </c>
      <c r="K197" s="209">
        <f>K198</f>
        <v>1000</v>
      </c>
    </row>
    <row r="198" spans="1:11" ht="27">
      <c r="A198" s="208" t="s">
        <v>177</v>
      </c>
      <c r="B198" s="213" t="s">
        <v>416</v>
      </c>
      <c r="C198" s="231" t="s">
        <v>25</v>
      </c>
      <c r="D198" s="231" t="s">
        <v>1</v>
      </c>
      <c r="E198" s="200" t="s">
        <v>94</v>
      </c>
      <c r="F198" s="200" t="s">
        <v>337</v>
      </c>
      <c r="G198" s="231">
        <v>200</v>
      </c>
      <c r="H198" s="230" t="s">
        <v>131</v>
      </c>
      <c r="I198" s="209">
        <f>SUM(I200)</f>
        <v>792464</v>
      </c>
      <c r="J198" s="209">
        <f>SUM(J200)</f>
        <v>1000</v>
      </c>
      <c r="K198" s="209">
        <f>SUM(K200)</f>
        <v>1000</v>
      </c>
    </row>
    <row r="199" spans="1:11" ht="27">
      <c r="A199" s="208" t="s">
        <v>300</v>
      </c>
      <c r="B199" s="213" t="s">
        <v>416</v>
      </c>
      <c r="C199" s="231" t="s">
        <v>25</v>
      </c>
      <c r="D199" s="231" t="s">
        <v>1</v>
      </c>
      <c r="E199" s="200" t="s">
        <v>94</v>
      </c>
      <c r="F199" s="200" t="s">
        <v>337</v>
      </c>
      <c r="G199" s="231">
        <v>240</v>
      </c>
      <c r="H199" s="230"/>
      <c r="I199" s="209">
        <f>I200</f>
        <v>792464</v>
      </c>
      <c r="J199" s="209">
        <f>J200</f>
        <v>1000</v>
      </c>
      <c r="K199" s="209">
        <f>K200</f>
        <v>1000</v>
      </c>
    </row>
    <row r="200" spans="1:11" ht="32.25" customHeight="1">
      <c r="A200" s="208" t="s">
        <v>173</v>
      </c>
      <c r="B200" s="213" t="s">
        <v>416</v>
      </c>
      <c r="C200" s="231" t="s">
        <v>25</v>
      </c>
      <c r="D200" s="231" t="s">
        <v>1</v>
      </c>
      <c r="E200" s="200" t="s">
        <v>94</v>
      </c>
      <c r="F200" s="200" t="s">
        <v>337</v>
      </c>
      <c r="G200" s="231">
        <v>244</v>
      </c>
      <c r="H200" s="230" t="s">
        <v>131</v>
      </c>
      <c r="I200" s="209">
        <f>I202+I203+I205+I204+I201</f>
        <v>792464</v>
      </c>
      <c r="J200" s="209">
        <f>J202+J203+J205+J204</f>
        <v>1000</v>
      </c>
      <c r="K200" s="209">
        <f>K202+K203+K205+K204</f>
        <v>1000</v>
      </c>
    </row>
    <row r="201" spans="1:11" ht="19.5" customHeight="1">
      <c r="A201" s="211" t="s">
        <v>16</v>
      </c>
      <c r="B201" s="213" t="s">
        <v>416</v>
      </c>
      <c r="C201" s="231" t="s">
        <v>25</v>
      </c>
      <c r="D201" s="231" t="s">
        <v>1</v>
      </c>
      <c r="E201" s="200" t="s">
        <v>94</v>
      </c>
      <c r="F201" s="200" t="s">
        <v>337</v>
      </c>
      <c r="G201" s="231">
        <v>244</v>
      </c>
      <c r="H201" s="230"/>
      <c r="I201" s="209">
        <f>100000+100000-25000</f>
        <v>175000</v>
      </c>
      <c r="J201" s="209">
        <v>0</v>
      </c>
      <c r="K201" s="209">
        <v>0</v>
      </c>
    </row>
    <row r="202" spans="1:11" ht="13.5">
      <c r="A202" s="211" t="s">
        <v>18</v>
      </c>
      <c r="B202" s="213" t="s">
        <v>416</v>
      </c>
      <c r="C202" s="231" t="s">
        <v>25</v>
      </c>
      <c r="D202" s="231" t="s">
        <v>1</v>
      </c>
      <c r="E202" s="200" t="s">
        <v>94</v>
      </c>
      <c r="F202" s="200" t="s">
        <v>337</v>
      </c>
      <c r="G202" s="231">
        <v>244</v>
      </c>
      <c r="H202" s="231">
        <v>226</v>
      </c>
      <c r="I202" s="209">
        <f>459200+15000+3050</f>
        <v>477250</v>
      </c>
      <c r="J202" s="200">
        <v>0</v>
      </c>
      <c r="K202" s="200">
        <v>0</v>
      </c>
    </row>
    <row r="203" spans="1:11" ht="13.5">
      <c r="A203" s="211" t="s">
        <v>19</v>
      </c>
      <c r="B203" s="213" t="s">
        <v>416</v>
      </c>
      <c r="C203" s="231" t="s">
        <v>25</v>
      </c>
      <c r="D203" s="231" t="s">
        <v>1</v>
      </c>
      <c r="E203" s="200" t="s">
        <v>94</v>
      </c>
      <c r="F203" s="200" t="s">
        <v>337</v>
      </c>
      <c r="G203" s="231">
        <v>244</v>
      </c>
      <c r="H203" s="231">
        <v>290</v>
      </c>
      <c r="I203" s="236">
        <v>8500</v>
      </c>
      <c r="J203" s="200">
        <v>1000</v>
      </c>
      <c r="K203" s="200">
        <v>1000</v>
      </c>
    </row>
    <row r="204" spans="1:11" ht="33" customHeight="1">
      <c r="A204" s="211" t="s">
        <v>144</v>
      </c>
      <c r="B204" s="213" t="s">
        <v>416</v>
      </c>
      <c r="C204" s="231" t="s">
        <v>25</v>
      </c>
      <c r="D204" s="231" t="s">
        <v>1</v>
      </c>
      <c r="E204" s="200" t="s">
        <v>94</v>
      </c>
      <c r="F204" s="200" t="s">
        <v>337</v>
      </c>
      <c r="G204" s="231">
        <v>244</v>
      </c>
      <c r="H204" s="231">
        <v>340</v>
      </c>
      <c r="I204" s="237">
        <f>30100+1000+2000+40614</f>
        <v>73714</v>
      </c>
      <c r="J204" s="200">
        <v>0</v>
      </c>
      <c r="K204" s="224">
        <v>0</v>
      </c>
    </row>
    <row r="205" spans="1:11" ht="27">
      <c r="A205" s="211" t="s">
        <v>21</v>
      </c>
      <c r="B205" s="213" t="s">
        <v>416</v>
      </c>
      <c r="C205" s="231" t="s">
        <v>25</v>
      </c>
      <c r="D205" s="231" t="s">
        <v>1</v>
      </c>
      <c r="E205" s="200" t="s">
        <v>94</v>
      </c>
      <c r="F205" s="200" t="s">
        <v>337</v>
      </c>
      <c r="G205" s="231">
        <v>244</v>
      </c>
      <c r="H205" s="231">
        <v>310</v>
      </c>
      <c r="I205" s="238">
        <f>58000</f>
        <v>58000</v>
      </c>
      <c r="J205" s="200">
        <v>0</v>
      </c>
      <c r="K205" s="200"/>
    </row>
    <row r="206" spans="1:11" ht="33" customHeight="1">
      <c r="A206" s="208" t="s">
        <v>271</v>
      </c>
      <c r="B206" s="213" t="s">
        <v>416</v>
      </c>
      <c r="C206" s="231" t="s">
        <v>25</v>
      </c>
      <c r="D206" s="231" t="s">
        <v>1</v>
      </c>
      <c r="E206" s="200" t="s">
        <v>94</v>
      </c>
      <c r="F206" s="200" t="s">
        <v>337</v>
      </c>
      <c r="G206" s="231">
        <v>800</v>
      </c>
      <c r="H206" s="230" t="s">
        <v>131</v>
      </c>
      <c r="I206" s="239">
        <f>I207+I208</f>
        <v>9000</v>
      </c>
      <c r="J206" s="239">
        <f>J207</f>
        <v>1000</v>
      </c>
      <c r="K206" s="239">
        <f>K207</f>
        <v>1000</v>
      </c>
    </row>
    <row r="207" spans="1:11" ht="30" customHeight="1">
      <c r="A207" s="235" t="s">
        <v>175</v>
      </c>
      <c r="B207" s="213" t="s">
        <v>416</v>
      </c>
      <c r="C207" s="231" t="s">
        <v>25</v>
      </c>
      <c r="D207" s="231" t="s">
        <v>1</v>
      </c>
      <c r="E207" s="200" t="s">
        <v>94</v>
      </c>
      <c r="F207" s="200" t="s">
        <v>337</v>
      </c>
      <c r="G207" s="231">
        <v>852</v>
      </c>
      <c r="H207" s="230"/>
      <c r="I207" s="239">
        <v>1000</v>
      </c>
      <c r="J207" s="239">
        <v>1000</v>
      </c>
      <c r="K207" s="239">
        <v>1000</v>
      </c>
    </row>
    <row r="208" spans="1:11" ht="34.5" customHeight="1">
      <c r="A208" s="235" t="s">
        <v>338</v>
      </c>
      <c r="B208" s="213" t="s">
        <v>416</v>
      </c>
      <c r="C208" s="231" t="s">
        <v>25</v>
      </c>
      <c r="D208" s="231" t="s">
        <v>1</v>
      </c>
      <c r="E208" s="200" t="s">
        <v>94</v>
      </c>
      <c r="F208" s="200" t="s">
        <v>337</v>
      </c>
      <c r="G208" s="231">
        <v>853</v>
      </c>
      <c r="H208" s="230"/>
      <c r="I208" s="239">
        <v>8000</v>
      </c>
      <c r="J208" s="200">
        <v>1000</v>
      </c>
      <c r="K208" s="200">
        <v>1000</v>
      </c>
    </row>
    <row r="209" spans="1:13" ht="27">
      <c r="A209" s="251" t="s">
        <v>277</v>
      </c>
      <c r="B209" s="253" t="s">
        <v>416</v>
      </c>
      <c r="C209" s="252" t="s">
        <v>25</v>
      </c>
      <c r="D209" s="252" t="s">
        <v>1</v>
      </c>
      <c r="E209" s="252" t="s">
        <v>29</v>
      </c>
      <c r="F209" s="252" t="s">
        <v>339</v>
      </c>
      <c r="G209" s="252"/>
      <c r="H209" s="253" t="s">
        <v>131</v>
      </c>
      <c r="I209" s="255">
        <f>I210</f>
        <v>827710</v>
      </c>
      <c r="J209" s="255">
        <f>J210</f>
        <v>374530</v>
      </c>
      <c r="K209" s="255">
        <f>K210</f>
        <v>388197</v>
      </c>
      <c r="M209" s="66"/>
    </row>
    <row r="210" spans="1:11" ht="27">
      <c r="A210" s="208" t="s">
        <v>178</v>
      </c>
      <c r="B210" s="213" t="s">
        <v>416</v>
      </c>
      <c r="C210" s="231" t="s">
        <v>25</v>
      </c>
      <c r="D210" s="231" t="s">
        <v>1</v>
      </c>
      <c r="E210" s="200" t="s">
        <v>97</v>
      </c>
      <c r="F210" s="200" t="s">
        <v>340</v>
      </c>
      <c r="G210" s="231">
        <v>110</v>
      </c>
      <c r="H210" s="230" t="s">
        <v>131</v>
      </c>
      <c r="I210" s="209">
        <f>I213+I219</f>
        <v>827710</v>
      </c>
      <c r="J210" s="209">
        <f>J213+J219</f>
        <v>374530</v>
      </c>
      <c r="K210" s="209">
        <f>K213+K219</f>
        <v>388197</v>
      </c>
    </row>
    <row r="211" spans="1:13" ht="108">
      <c r="A211" s="208" t="s">
        <v>298</v>
      </c>
      <c r="B211" s="213" t="s">
        <v>416</v>
      </c>
      <c r="C211" s="231" t="s">
        <v>25</v>
      </c>
      <c r="D211" s="231" t="s">
        <v>1</v>
      </c>
      <c r="E211" s="200" t="s">
        <v>97</v>
      </c>
      <c r="F211" s="200" t="s">
        <v>340</v>
      </c>
      <c r="G211" s="231"/>
      <c r="H211" s="230"/>
      <c r="I211" s="209">
        <f>I213+I216</f>
        <v>827710</v>
      </c>
      <c r="J211" s="209">
        <f>J213+J216</f>
        <v>374530</v>
      </c>
      <c r="K211" s="209">
        <f>K213+K216</f>
        <v>388197</v>
      </c>
      <c r="M211" s="66"/>
    </row>
    <row r="212" spans="1:13" ht="40.5">
      <c r="A212" s="208" t="s">
        <v>308</v>
      </c>
      <c r="B212" s="213" t="s">
        <v>416</v>
      </c>
      <c r="C212" s="231" t="s">
        <v>25</v>
      </c>
      <c r="D212" s="231" t="s">
        <v>1</v>
      </c>
      <c r="E212" s="200" t="s">
        <v>29</v>
      </c>
      <c r="F212" s="200" t="s">
        <v>340</v>
      </c>
      <c r="G212" s="231">
        <v>100</v>
      </c>
      <c r="H212" s="230" t="s">
        <v>131</v>
      </c>
      <c r="I212" s="209">
        <f>I213</f>
        <v>787710</v>
      </c>
      <c r="J212" s="209">
        <f>J213</f>
        <v>374030</v>
      </c>
      <c r="K212" s="209">
        <f>K213</f>
        <v>387697</v>
      </c>
      <c r="M212" s="66"/>
    </row>
    <row r="213" spans="1:13" ht="32.25" customHeight="1">
      <c r="A213" s="208" t="s">
        <v>183</v>
      </c>
      <c r="B213" s="213" t="s">
        <v>416</v>
      </c>
      <c r="C213" s="231" t="s">
        <v>25</v>
      </c>
      <c r="D213" s="231" t="s">
        <v>1</v>
      </c>
      <c r="E213" s="200" t="s">
        <v>97</v>
      </c>
      <c r="F213" s="200" t="s">
        <v>340</v>
      </c>
      <c r="G213" s="231">
        <v>110</v>
      </c>
      <c r="H213" s="231">
        <v>210</v>
      </c>
      <c r="I213" s="209">
        <f>I214+I215</f>
        <v>787710</v>
      </c>
      <c r="J213" s="209">
        <f>J214+J215</f>
        <v>374030</v>
      </c>
      <c r="K213" s="209">
        <f>K214+K215</f>
        <v>387697</v>
      </c>
      <c r="M213" s="66"/>
    </row>
    <row r="214" spans="1:11" ht="15.75" customHeight="1" hidden="1">
      <c r="A214" s="211" t="s">
        <v>10</v>
      </c>
      <c r="B214" s="213" t="s">
        <v>416</v>
      </c>
      <c r="C214" s="231" t="s">
        <v>25</v>
      </c>
      <c r="D214" s="231" t="s">
        <v>1</v>
      </c>
      <c r="E214" s="200" t="s">
        <v>97</v>
      </c>
      <c r="F214" s="200"/>
      <c r="G214" s="231">
        <v>111</v>
      </c>
      <c r="H214" s="231">
        <v>211</v>
      </c>
      <c r="I214" s="236">
        <v>605000</v>
      </c>
      <c r="J214" s="200">
        <f>277500-14423+27953</f>
        <v>291030</v>
      </c>
      <c r="K214" s="200">
        <f>277500-28998+56195</f>
        <v>304697</v>
      </c>
    </row>
    <row r="215" spans="1:13" ht="18" customHeight="1" hidden="1">
      <c r="A215" s="211" t="s">
        <v>12</v>
      </c>
      <c r="B215" s="213" t="s">
        <v>416</v>
      </c>
      <c r="C215" s="231" t="s">
        <v>25</v>
      </c>
      <c r="D215" s="231" t="s">
        <v>1</v>
      </c>
      <c r="E215" s="200" t="s">
        <v>97</v>
      </c>
      <c r="F215" s="200"/>
      <c r="G215" s="231">
        <v>119</v>
      </c>
      <c r="H215" s="231">
        <v>213</v>
      </c>
      <c r="I215" s="209">
        <v>182710</v>
      </c>
      <c r="J215" s="200">
        <v>83000</v>
      </c>
      <c r="K215" s="200">
        <v>83000</v>
      </c>
      <c r="M215" s="66"/>
    </row>
    <row r="216" spans="1:11" ht="27">
      <c r="A216" s="208" t="s">
        <v>276</v>
      </c>
      <c r="B216" s="213" t="s">
        <v>416</v>
      </c>
      <c r="C216" s="231" t="s">
        <v>25</v>
      </c>
      <c r="D216" s="231" t="s">
        <v>1</v>
      </c>
      <c r="E216" s="200" t="s">
        <v>97</v>
      </c>
      <c r="F216" s="200" t="s">
        <v>341</v>
      </c>
      <c r="G216" s="231"/>
      <c r="H216" s="230" t="s">
        <v>131</v>
      </c>
      <c r="I216" s="209">
        <f>I219</f>
        <v>40000</v>
      </c>
      <c r="J216" s="209">
        <f>J219</f>
        <v>500</v>
      </c>
      <c r="K216" s="209">
        <f>K219</f>
        <v>500</v>
      </c>
    </row>
    <row r="217" spans="1:11" ht="27">
      <c r="A217" s="208" t="s">
        <v>177</v>
      </c>
      <c r="B217" s="213" t="s">
        <v>416</v>
      </c>
      <c r="C217" s="231" t="s">
        <v>25</v>
      </c>
      <c r="D217" s="231" t="s">
        <v>1</v>
      </c>
      <c r="E217" s="200" t="s">
        <v>97</v>
      </c>
      <c r="F217" s="200" t="s">
        <v>341</v>
      </c>
      <c r="G217" s="231">
        <v>200</v>
      </c>
      <c r="H217" s="230"/>
      <c r="I217" s="209">
        <f aca="true" t="shared" si="23" ref="I217:K218">I218</f>
        <v>40000</v>
      </c>
      <c r="J217" s="209">
        <f t="shared" si="23"/>
        <v>500</v>
      </c>
      <c r="K217" s="209">
        <f t="shared" si="23"/>
        <v>500</v>
      </c>
    </row>
    <row r="218" spans="1:11" ht="27">
      <c r="A218" s="208" t="s">
        <v>300</v>
      </c>
      <c r="B218" s="213" t="s">
        <v>416</v>
      </c>
      <c r="C218" s="231" t="s">
        <v>25</v>
      </c>
      <c r="D218" s="231" t="s">
        <v>1</v>
      </c>
      <c r="E218" s="200" t="s">
        <v>97</v>
      </c>
      <c r="F218" s="200" t="s">
        <v>341</v>
      </c>
      <c r="G218" s="231">
        <v>240</v>
      </c>
      <c r="H218" s="230"/>
      <c r="I218" s="209">
        <f t="shared" si="23"/>
        <v>40000</v>
      </c>
      <c r="J218" s="209">
        <f t="shared" si="23"/>
        <v>500</v>
      </c>
      <c r="K218" s="209">
        <f t="shared" si="23"/>
        <v>500</v>
      </c>
    </row>
    <row r="219" spans="1:11" ht="54.75" customHeight="1">
      <c r="A219" s="208" t="s">
        <v>173</v>
      </c>
      <c r="B219" s="213" t="s">
        <v>416</v>
      </c>
      <c r="C219" s="231" t="s">
        <v>25</v>
      </c>
      <c r="D219" s="231" t="s">
        <v>1</v>
      </c>
      <c r="E219" s="200" t="s">
        <v>97</v>
      </c>
      <c r="F219" s="200" t="s">
        <v>341</v>
      </c>
      <c r="G219" s="231">
        <v>244</v>
      </c>
      <c r="H219" s="230" t="s">
        <v>131</v>
      </c>
      <c r="I219" s="209">
        <f>I220+I221+I222+I223+I224</f>
        <v>40000</v>
      </c>
      <c r="J219" s="209">
        <f>J220+J221+J222+J223+J224</f>
        <v>500</v>
      </c>
      <c r="K219" s="209">
        <f>K220+K221+K222+K223+K224</f>
        <v>500</v>
      </c>
    </row>
    <row r="220" spans="1:11" ht="27" hidden="1">
      <c r="A220" s="211" t="s">
        <v>108</v>
      </c>
      <c r="B220" s="210" t="s">
        <v>218</v>
      </c>
      <c r="C220" s="231" t="s">
        <v>25</v>
      </c>
      <c r="D220" s="231" t="s">
        <v>1</v>
      </c>
      <c r="E220" s="200" t="s">
        <v>97</v>
      </c>
      <c r="F220" s="200" t="s">
        <v>341</v>
      </c>
      <c r="G220" s="231">
        <v>244</v>
      </c>
      <c r="H220" s="231">
        <v>224</v>
      </c>
      <c r="I220" s="201">
        <v>0</v>
      </c>
      <c r="J220" s="200">
        <v>0</v>
      </c>
      <c r="K220" s="200">
        <v>0</v>
      </c>
    </row>
    <row r="221" spans="1:11" ht="13.5" hidden="1">
      <c r="A221" s="211" t="s">
        <v>17</v>
      </c>
      <c r="B221" s="210" t="s">
        <v>218</v>
      </c>
      <c r="C221" s="231" t="s">
        <v>25</v>
      </c>
      <c r="D221" s="231" t="s">
        <v>1</v>
      </c>
      <c r="E221" s="200" t="s">
        <v>97</v>
      </c>
      <c r="F221" s="200" t="s">
        <v>341</v>
      </c>
      <c r="G221" s="231">
        <v>244</v>
      </c>
      <c r="H221" s="231">
        <v>225</v>
      </c>
      <c r="I221" s="209">
        <v>0</v>
      </c>
      <c r="J221" s="200">
        <v>0</v>
      </c>
      <c r="K221" s="200">
        <v>0</v>
      </c>
    </row>
    <row r="222" spans="1:11" ht="12" customHeight="1" hidden="1">
      <c r="A222" s="211" t="s">
        <v>18</v>
      </c>
      <c r="B222" s="210" t="s">
        <v>218</v>
      </c>
      <c r="C222" s="231" t="s">
        <v>25</v>
      </c>
      <c r="D222" s="231" t="s">
        <v>1</v>
      </c>
      <c r="E222" s="200" t="s">
        <v>97</v>
      </c>
      <c r="F222" s="200" t="s">
        <v>341</v>
      </c>
      <c r="G222" s="231">
        <v>244</v>
      </c>
      <c r="H222" s="231">
        <v>226</v>
      </c>
      <c r="I222" s="201">
        <v>0</v>
      </c>
      <c r="J222" s="200">
        <v>0</v>
      </c>
      <c r="K222" s="200">
        <v>0</v>
      </c>
    </row>
    <row r="223" spans="1:11" ht="27" hidden="1">
      <c r="A223" s="211" t="s">
        <v>21</v>
      </c>
      <c r="B223" s="210" t="s">
        <v>218</v>
      </c>
      <c r="C223" s="231" t="s">
        <v>25</v>
      </c>
      <c r="D223" s="231" t="s">
        <v>1</v>
      </c>
      <c r="E223" s="200" t="s">
        <v>97</v>
      </c>
      <c r="F223" s="200" t="s">
        <v>341</v>
      </c>
      <c r="G223" s="231">
        <v>244</v>
      </c>
      <c r="H223" s="231">
        <v>310</v>
      </c>
      <c r="I223" s="201">
        <v>30000</v>
      </c>
      <c r="J223" s="200"/>
      <c r="K223" s="200"/>
    </row>
    <row r="224" spans="1:11" ht="27" hidden="1">
      <c r="A224" s="211" t="s">
        <v>144</v>
      </c>
      <c r="B224" s="210" t="s">
        <v>218</v>
      </c>
      <c r="C224" s="231" t="s">
        <v>25</v>
      </c>
      <c r="D224" s="231" t="s">
        <v>1</v>
      </c>
      <c r="E224" s="200" t="s">
        <v>97</v>
      </c>
      <c r="F224" s="200" t="s">
        <v>341</v>
      </c>
      <c r="G224" s="231">
        <v>244</v>
      </c>
      <c r="H224" s="231">
        <v>340</v>
      </c>
      <c r="I224" s="224">
        <f>1500+8500</f>
        <v>10000</v>
      </c>
      <c r="J224" s="224">
        <v>500</v>
      </c>
      <c r="K224" s="200">
        <v>500</v>
      </c>
    </row>
    <row r="225" spans="1:11" ht="27" hidden="1">
      <c r="A225" s="225" t="s">
        <v>309</v>
      </c>
      <c r="B225" s="213" t="s">
        <v>218</v>
      </c>
      <c r="C225" s="206" t="s">
        <v>25</v>
      </c>
      <c r="D225" s="206" t="s">
        <v>6</v>
      </c>
      <c r="E225" s="203" t="s">
        <v>278</v>
      </c>
      <c r="F225" s="203" t="s">
        <v>342</v>
      </c>
      <c r="G225" s="206"/>
      <c r="H225" s="230" t="s">
        <v>131</v>
      </c>
      <c r="I225" s="203">
        <f>I228</f>
        <v>0</v>
      </c>
      <c r="J225" s="203">
        <f>J228</f>
        <v>0</v>
      </c>
      <c r="K225" s="203">
        <f>K228</f>
        <v>0</v>
      </c>
    </row>
    <row r="226" spans="1:11" ht="27" hidden="1">
      <c r="A226" s="208" t="s">
        <v>310</v>
      </c>
      <c r="B226" s="210" t="s">
        <v>218</v>
      </c>
      <c r="C226" s="231" t="s">
        <v>25</v>
      </c>
      <c r="D226" s="231" t="s">
        <v>6</v>
      </c>
      <c r="E226" s="200" t="s">
        <v>278</v>
      </c>
      <c r="F226" s="200" t="s">
        <v>343</v>
      </c>
      <c r="G226" s="231"/>
      <c r="H226" s="230"/>
      <c r="I226" s="203"/>
      <c r="J226" s="200"/>
      <c r="K226" s="200"/>
    </row>
    <row r="227" spans="1:11" ht="129" customHeight="1" hidden="1">
      <c r="A227" s="208" t="s">
        <v>298</v>
      </c>
      <c r="B227" s="210" t="s">
        <v>218</v>
      </c>
      <c r="C227" s="231" t="s">
        <v>25</v>
      </c>
      <c r="D227" s="231" t="s">
        <v>6</v>
      </c>
      <c r="E227" s="200" t="s">
        <v>278</v>
      </c>
      <c r="F227" s="200" t="s">
        <v>343</v>
      </c>
      <c r="G227" s="231" t="s">
        <v>4</v>
      </c>
      <c r="H227" s="230"/>
      <c r="I227" s="203">
        <f aca="true" t="shared" si="24" ref="I227:K228">I228</f>
        <v>0</v>
      </c>
      <c r="J227" s="203">
        <f t="shared" si="24"/>
        <v>0</v>
      </c>
      <c r="K227" s="203">
        <f t="shared" si="24"/>
        <v>0</v>
      </c>
    </row>
    <row r="228" spans="1:11" ht="12.75" customHeight="1" hidden="1">
      <c r="A228" s="208" t="s">
        <v>178</v>
      </c>
      <c r="B228" s="210" t="s">
        <v>218</v>
      </c>
      <c r="C228" s="231" t="s">
        <v>25</v>
      </c>
      <c r="D228" s="231" t="s">
        <v>6</v>
      </c>
      <c r="E228" s="200" t="s">
        <v>278</v>
      </c>
      <c r="F228" s="200" t="s">
        <v>343</v>
      </c>
      <c r="G228" s="231" t="s">
        <v>4</v>
      </c>
      <c r="H228" s="230" t="s">
        <v>131</v>
      </c>
      <c r="I228" s="200">
        <f t="shared" si="24"/>
        <v>0</v>
      </c>
      <c r="J228" s="200">
        <f t="shared" si="24"/>
        <v>0</v>
      </c>
      <c r="K228" s="200">
        <f t="shared" si="24"/>
        <v>0</v>
      </c>
    </row>
    <row r="229" spans="1:11" ht="12.75" customHeight="1" hidden="1">
      <c r="A229" s="208" t="s">
        <v>183</v>
      </c>
      <c r="B229" s="210" t="s">
        <v>218</v>
      </c>
      <c r="C229" s="231" t="s">
        <v>25</v>
      </c>
      <c r="D229" s="231" t="s">
        <v>6</v>
      </c>
      <c r="E229" s="200" t="s">
        <v>278</v>
      </c>
      <c r="F229" s="200" t="s">
        <v>343</v>
      </c>
      <c r="G229" s="200">
        <v>110</v>
      </c>
      <c r="H229" s="200">
        <v>210</v>
      </c>
      <c r="I229" s="200">
        <f>I230+I231</f>
        <v>0</v>
      </c>
      <c r="J229" s="200">
        <f>J230+J231</f>
        <v>0</v>
      </c>
      <c r="K229" s="200">
        <f>K230+K231</f>
        <v>0</v>
      </c>
    </row>
    <row r="230" spans="1:11" ht="12.75" customHeight="1" hidden="1">
      <c r="A230" s="211" t="s">
        <v>10</v>
      </c>
      <c r="B230" s="210" t="s">
        <v>218</v>
      </c>
      <c r="C230" s="231" t="s">
        <v>25</v>
      </c>
      <c r="D230" s="231" t="s">
        <v>6</v>
      </c>
      <c r="E230" s="200" t="s">
        <v>278</v>
      </c>
      <c r="F230" s="200"/>
      <c r="G230" s="200">
        <v>110</v>
      </c>
      <c r="H230" s="200">
        <v>211</v>
      </c>
      <c r="I230" s="200">
        <v>0</v>
      </c>
      <c r="J230" s="200"/>
      <c r="K230" s="200"/>
    </row>
    <row r="231" spans="1:11" ht="12.75" customHeight="1" hidden="1">
      <c r="A231" s="211" t="s">
        <v>12</v>
      </c>
      <c r="B231" s="210" t="s">
        <v>218</v>
      </c>
      <c r="C231" s="231" t="s">
        <v>25</v>
      </c>
      <c r="D231" s="231" t="s">
        <v>6</v>
      </c>
      <c r="E231" s="200" t="s">
        <v>278</v>
      </c>
      <c r="F231" s="200"/>
      <c r="G231" s="200">
        <v>110</v>
      </c>
      <c r="H231" s="200">
        <v>213</v>
      </c>
      <c r="I231" s="200">
        <v>0</v>
      </c>
      <c r="J231" s="200"/>
      <c r="K231" s="200"/>
    </row>
    <row r="232" spans="1:11" ht="27.75" customHeight="1">
      <c r="A232" s="211" t="s">
        <v>365</v>
      </c>
      <c r="B232" s="210"/>
      <c r="C232" s="231"/>
      <c r="D232" s="231"/>
      <c r="E232" s="200"/>
      <c r="F232" s="200"/>
      <c r="G232" s="200"/>
      <c r="H232" s="200"/>
      <c r="I232" s="200"/>
      <c r="J232" s="200">
        <v>90730</v>
      </c>
      <c r="K232" s="200">
        <v>182415</v>
      </c>
    </row>
    <row r="233" spans="1:13" ht="12.75" customHeight="1">
      <c r="A233" s="225" t="s">
        <v>282</v>
      </c>
      <c r="B233" s="203"/>
      <c r="C233" s="203"/>
      <c r="D233" s="203"/>
      <c r="E233" s="203"/>
      <c r="F233" s="203"/>
      <c r="G233" s="203"/>
      <c r="H233" s="203"/>
      <c r="I233" s="202">
        <f>I8+I189</f>
        <v>13551786.58</v>
      </c>
      <c r="J233" s="202">
        <f>J8+J189+J232</f>
        <v>3629215</v>
      </c>
      <c r="K233" s="202">
        <f>K8+K189+K232</f>
        <v>3648295</v>
      </c>
      <c r="M233" s="66"/>
    </row>
    <row r="235" spans="9:11" ht="12.75">
      <c r="I235" s="66">
        <f>'дох.3'!D49</f>
        <v>13551786.58</v>
      </c>
      <c r="J235" s="66"/>
      <c r="K235" s="66"/>
    </row>
    <row r="236" ht="12.75">
      <c r="I236" s="66"/>
    </row>
    <row r="237" spans="9:11" ht="12.75">
      <c r="I237" s="66"/>
      <c r="J237" s="66"/>
      <c r="K237" s="66"/>
    </row>
    <row r="238" spans="10:11" ht="12.75">
      <c r="J238" s="66"/>
      <c r="K238" s="66"/>
    </row>
    <row r="239" ht="12.75">
      <c r="J239" s="66"/>
    </row>
    <row r="240" spans="7:9" ht="12.75">
      <c r="G240" s="161"/>
      <c r="I240" s="66"/>
    </row>
    <row r="241" ht="12.75">
      <c r="I241" s="66"/>
    </row>
    <row r="242" ht="12.75">
      <c r="J242" s="66"/>
    </row>
    <row r="244" spans="10:11" ht="12.75">
      <c r="J244" s="66"/>
      <c r="K244" s="66"/>
    </row>
    <row r="246" ht="12.75">
      <c r="J246" s="66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8">
      <selection activeCell="A1" sqref="A1:E23"/>
    </sheetView>
  </sheetViews>
  <sheetFormatPr defaultColWidth="9.00390625" defaultRowHeight="12.75"/>
  <cols>
    <col min="1" max="1" width="47.375" style="0" customWidth="1"/>
    <col min="2" max="2" width="26.125" style="0" customWidth="1"/>
    <col min="3" max="3" width="14.25390625" style="0" customWidth="1"/>
    <col min="4" max="4" width="11.375" style="0" customWidth="1"/>
    <col min="5" max="5" width="12.125" style="0" customWidth="1"/>
  </cols>
  <sheetData>
    <row r="2" spans="1:5" ht="12.75">
      <c r="A2" s="293" t="s">
        <v>231</v>
      </c>
      <c r="B2" s="274"/>
      <c r="C2" s="274"/>
      <c r="D2" s="274"/>
      <c r="E2" s="274"/>
    </row>
    <row r="3" spans="1:5" ht="41.25" customHeight="1">
      <c r="A3" s="43"/>
      <c r="B3" s="293" t="s">
        <v>445</v>
      </c>
      <c r="C3" s="293"/>
      <c r="D3" s="301"/>
      <c r="E3" s="301"/>
    </row>
    <row r="4" spans="1:3" ht="12.75">
      <c r="A4" s="298"/>
      <c r="B4" s="298"/>
      <c r="C4" s="298"/>
    </row>
    <row r="5" spans="1:5" ht="12.75">
      <c r="A5" s="289" t="s">
        <v>215</v>
      </c>
      <c r="B5" s="289"/>
      <c r="C5" s="289"/>
      <c r="D5" s="290"/>
      <c r="E5" s="290"/>
    </row>
    <row r="6" spans="1:5" ht="14.25" customHeight="1">
      <c r="A6" s="291" t="s">
        <v>428</v>
      </c>
      <c r="B6" s="291"/>
      <c r="C6" s="291"/>
      <c r="D6" s="292"/>
      <c r="E6" s="292"/>
    </row>
    <row r="7" spans="1:5" ht="14.25" customHeight="1">
      <c r="A7" s="78"/>
      <c r="B7" s="78"/>
      <c r="C7" s="78"/>
      <c r="D7" s="192"/>
      <c r="E7" s="192"/>
    </row>
    <row r="8" spans="1:5" ht="14.25" customHeight="1" thickBot="1">
      <c r="A8" s="78"/>
      <c r="B8" s="78"/>
      <c r="C8" s="78"/>
      <c r="D8" s="193"/>
      <c r="E8" s="193" t="s">
        <v>366</v>
      </c>
    </row>
    <row r="9" spans="1:5" ht="13.5" customHeight="1" thickBot="1">
      <c r="A9" s="296" t="s">
        <v>139</v>
      </c>
      <c r="B9" s="296" t="s">
        <v>62</v>
      </c>
      <c r="C9" s="299" t="s">
        <v>358</v>
      </c>
      <c r="D9" s="302" t="s">
        <v>357</v>
      </c>
      <c r="E9" s="303"/>
    </row>
    <row r="10" spans="1:5" ht="13.5" thickBot="1">
      <c r="A10" s="297"/>
      <c r="B10" s="297"/>
      <c r="C10" s="300"/>
      <c r="D10" s="81" t="s">
        <v>359</v>
      </c>
      <c r="E10" s="77" t="s">
        <v>371</v>
      </c>
    </row>
    <row r="11" spans="1:5" ht="32.25" customHeight="1" thickBot="1">
      <c r="A11" s="64" t="s">
        <v>262</v>
      </c>
      <c r="B11" s="59" t="s">
        <v>263</v>
      </c>
      <c r="C11" s="265">
        <f>C13+C14</f>
        <v>2219986.58</v>
      </c>
      <c r="D11" s="70">
        <f>D13+D14</f>
        <v>167815</v>
      </c>
      <c r="E11" s="70">
        <f>E13+E14</f>
        <v>168595</v>
      </c>
    </row>
    <row r="12" spans="1:5" ht="26.25" thickBot="1">
      <c r="A12" s="63" t="s">
        <v>258</v>
      </c>
      <c r="B12" s="59" t="s">
        <v>259</v>
      </c>
      <c r="C12" s="58">
        <v>0</v>
      </c>
      <c r="D12" s="58">
        <v>0</v>
      </c>
      <c r="E12" s="58">
        <v>0</v>
      </c>
    </row>
    <row r="13" spans="1:5" ht="26.25" thickBot="1">
      <c r="A13" s="63" t="s">
        <v>260</v>
      </c>
      <c r="B13" s="59" t="s">
        <v>261</v>
      </c>
      <c r="C13" s="264">
        <f>'дох.3'!D48</f>
        <v>2219986.58</v>
      </c>
      <c r="D13" s="71">
        <f>'дох.3'!E48</f>
        <v>167815</v>
      </c>
      <c r="E13" s="71">
        <f>'дох.3'!F48</f>
        <v>168595</v>
      </c>
    </row>
    <row r="14" spans="1:5" ht="26.25" thickBot="1">
      <c r="A14" s="173" t="s">
        <v>146</v>
      </c>
      <c r="B14" s="174" t="s">
        <v>140</v>
      </c>
      <c r="C14" s="175">
        <v>0</v>
      </c>
      <c r="D14" s="175">
        <v>0</v>
      </c>
      <c r="E14" s="175">
        <v>0</v>
      </c>
    </row>
    <row r="15" spans="1:5" ht="13.5" thickBot="1">
      <c r="A15" s="176" t="s">
        <v>142</v>
      </c>
      <c r="B15" s="174" t="s">
        <v>184</v>
      </c>
      <c r="C15" s="175">
        <f aca="true" t="shared" si="0" ref="C15:E16">C16</f>
        <v>-11331800</v>
      </c>
      <c r="D15" s="175">
        <f t="shared" si="0"/>
        <v>-3461400</v>
      </c>
      <c r="E15" s="175">
        <f t="shared" si="0"/>
        <v>-3479700</v>
      </c>
    </row>
    <row r="16" spans="1:5" ht="13.5" thickBot="1">
      <c r="A16" s="176" t="s">
        <v>147</v>
      </c>
      <c r="B16" s="174" t="s">
        <v>185</v>
      </c>
      <c r="C16" s="175">
        <f t="shared" si="0"/>
        <v>-11331800</v>
      </c>
      <c r="D16" s="175">
        <f t="shared" si="0"/>
        <v>-3461400</v>
      </c>
      <c r="E16" s="175">
        <f t="shared" si="0"/>
        <v>-3479700</v>
      </c>
    </row>
    <row r="17" spans="1:5" ht="26.25" thickBot="1">
      <c r="A17" s="177" t="s">
        <v>148</v>
      </c>
      <c r="B17" s="178" t="s">
        <v>186</v>
      </c>
      <c r="C17" s="175">
        <f>-'дох.3'!D47</f>
        <v>-11331800</v>
      </c>
      <c r="D17" s="175">
        <f>-'дох.3'!E47</f>
        <v>-3461400</v>
      </c>
      <c r="E17" s="175">
        <f>-'дох.3'!F47</f>
        <v>-3479700</v>
      </c>
    </row>
    <row r="18" spans="1:5" ht="13.5" thickBot="1">
      <c r="A18" s="176" t="s">
        <v>141</v>
      </c>
      <c r="B18" s="174" t="s">
        <v>187</v>
      </c>
      <c r="C18" s="179">
        <f aca="true" t="shared" si="1" ref="C18:E19">C19</f>
        <v>13551786.58</v>
      </c>
      <c r="D18" s="179">
        <f t="shared" si="1"/>
        <v>3629215</v>
      </c>
      <c r="E18" s="179">
        <f t="shared" si="1"/>
        <v>3648295</v>
      </c>
    </row>
    <row r="19" spans="1:5" ht="13.5" thickBot="1">
      <c r="A19" s="176" t="s">
        <v>149</v>
      </c>
      <c r="B19" s="174" t="s">
        <v>188</v>
      </c>
      <c r="C19" s="179">
        <f t="shared" si="1"/>
        <v>13551786.58</v>
      </c>
      <c r="D19" s="179">
        <f t="shared" si="1"/>
        <v>3629215</v>
      </c>
      <c r="E19" s="179">
        <f t="shared" si="1"/>
        <v>3648295</v>
      </c>
    </row>
    <row r="20" spans="1:5" ht="26.25" thickBot="1">
      <c r="A20" s="176" t="s">
        <v>150</v>
      </c>
      <c r="B20" s="174" t="s">
        <v>189</v>
      </c>
      <c r="C20" s="179">
        <f>'прил.4 нов без КОСГУ к бюжету'!I233</f>
        <v>13551786.58</v>
      </c>
      <c r="D20" s="179">
        <f>'прил.4 нов без КОСГУ к бюжету'!J233</f>
        <v>3629215</v>
      </c>
      <c r="E20" s="179">
        <f>'прил.4 нов без КОСГУ к бюжету'!K233</f>
        <v>3648295</v>
      </c>
    </row>
    <row r="21" spans="1:3" ht="12.75">
      <c r="A21" s="44"/>
      <c r="B21" s="53"/>
      <c r="C21" s="53"/>
    </row>
    <row r="22" spans="1:3" ht="12.75">
      <c r="A22" s="294"/>
      <c r="B22" s="294"/>
      <c r="C22" s="295"/>
    </row>
  </sheetData>
  <sheetProtection/>
  <mergeCells count="10">
    <mergeCell ref="A5:E5"/>
    <mergeCell ref="A6:E6"/>
    <mergeCell ref="A2:E2"/>
    <mergeCell ref="A22:C22"/>
    <mergeCell ref="B9:B10"/>
    <mergeCell ref="A9:A10"/>
    <mergeCell ref="A4:C4"/>
    <mergeCell ref="C9:C10"/>
    <mergeCell ref="B3:E3"/>
    <mergeCell ref="D9:E9"/>
  </mergeCells>
  <printOptions/>
  <pageMargins left="0.9055118110236221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D17"/>
    </sheetView>
  </sheetViews>
  <sheetFormatPr defaultColWidth="9.00390625" defaultRowHeight="12.75"/>
  <cols>
    <col min="1" max="1" width="39.75390625" style="0" customWidth="1"/>
    <col min="2" max="2" width="14.875" style="0" customWidth="1"/>
    <col min="3" max="3" width="15.25390625" style="0" customWidth="1"/>
    <col min="4" max="4" width="18.75390625" style="0" customWidth="1"/>
  </cols>
  <sheetData>
    <row r="1" spans="1:4" ht="12.75">
      <c r="A1" s="55"/>
      <c r="B1" s="307" t="s">
        <v>232</v>
      </c>
      <c r="C1" s="308"/>
      <c r="D1" s="308"/>
    </row>
    <row r="2" spans="1:4" ht="54" customHeight="1">
      <c r="A2" s="85"/>
      <c r="B2" s="293" t="s">
        <v>441</v>
      </c>
      <c r="C2" s="293"/>
      <c r="D2" s="293"/>
    </row>
    <row r="3" spans="1:4" ht="13.5">
      <c r="A3" s="82"/>
      <c r="B3" s="82"/>
      <c r="C3" s="75"/>
      <c r="D3" s="75"/>
    </row>
    <row r="4" spans="1:4" ht="36" customHeight="1">
      <c r="A4" s="309" t="s">
        <v>426</v>
      </c>
      <c r="B4" s="309"/>
      <c r="C4" s="274"/>
      <c r="D4" s="274"/>
    </row>
    <row r="5" spans="1:4" ht="13.5">
      <c r="A5" s="310" t="s">
        <v>367</v>
      </c>
      <c r="B5" s="310"/>
      <c r="C5" s="311"/>
      <c r="D5" s="311"/>
    </row>
    <row r="6" spans="1:4" ht="13.5">
      <c r="A6" s="92"/>
      <c r="B6" s="92"/>
      <c r="C6" s="80"/>
      <c r="D6" s="80"/>
    </row>
    <row r="7" spans="1:4" ht="14.25" thickBot="1">
      <c r="A7" s="92"/>
      <c r="B7" s="92"/>
      <c r="C7" s="79"/>
      <c r="D7" s="158" t="s">
        <v>113</v>
      </c>
    </row>
    <row r="8" spans="1:4" ht="12.75" customHeight="1" thickBot="1">
      <c r="A8" s="312" t="s">
        <v>31</v>
      </c>
      <c r="B8" s="314" t="s">
        <v>403</v>
      </c>
      <c r="C8" s="304" t="s">
        <v>357</v>
      </c>
      <c r="D8" s="305"/>
    </row>
    <row r="9" spans="1:4" ht="27.75" thickBot="1">
      <c r="A9" s="313"/>
      <c r="B9" s="315"/>
      <c r="C9" s="94" t="s">
        <v>368</v>
      </c>
      <c r="D9" s="95" t="s">
        <v>387</v>
      </c>
    </row>
    <row r="10" spans="1:4" ht="13.5">
      <c r="A10" s="86" t="s">
        <v>233</v>
      </c>
      <c r="B10" s="87">
        <v>0</v>
      </c>
      <c r="C10" s="87">
        <v>0</v>
      </c>
      <c r="D10" s="87">
        <v>0</v>
      </c>
    </row>
    <row r="11" spans="1:4" ht="13.5">
      <c r="A11" s="88" t="s">
        <v>234</v>
      </c>
      <c r="B11" s="89">
        <v>0</v>
      </c>
      <c r="C11" s="89">
        <v>0</v>
      </c>
      <c r="D11" s="89">
        <v>0</v>
      </c>
    </row>
    <row r="12" spans="1:4" ht="13.5">
      <c r="A12" s="88" t="s">
        <v>235</v>
      </c>
      <c r="B12" s="89">
        <v>0</v>
      </c>
      <c r="C12" s="89">
        <v>0</v>
      </c>
      <c r="D12" s="89">
        <v>0</v>
      </c>
    </row>
    <row r="13" spans="1:8" ht="13.5">
      <c r="A13" s="88" t="s">
        <v>236</v>
      </c>
      <c r="B13" s="89">
        <v>0</v>
      </c>
      <c r="C13" s="89">
        <v>0</v>
      </c>
      <c r="D13" s="89">
        <v>0</v>
      </c>
      <c r="H13" t="s">
        <v>345</v>
      </c>
    </row>
    <row r="14" spans="1:4" ht="14.25" thickBot="1">
      <c r="A14" s="90" t="s">
        <v>237</v>
      </c>
      <c r="B14" s="91">
        <v>0</v>
      </c>
      <c r="C14" s="91">
        <v>0</v>
      </c>
      <c r="D14" s="91">
        <v>0</v>
      </c>
    </row>
    <row r="15" spans="1:4" ht="13.5">
      <c r="A15" s="92"/>
      <c r="B15" s="93"/>
      <c r="C15" s="75"/>
      <c r="D15" s="75"/>
    </row>
    <row r="16" spans="1:4" ht="13.5">
      <c r="A16" s="75"/>
      <c r="B16" s="75"/>
      <c r="C16" s="75"/>
      <c r="D16" s="75"/>
    </row>
    <row r="17" spans="1:4" ht="15.75" customHeight="1">
      <c r="A17" s="306"/>
      <c r="B17" s="306"/>
      <c r="C17" s="306"/>
      <c r="D17" s="306"/>
    </row>
  </sheetData>
  <sheetProtection/>
  <mergeCells count="8">
    <mergeCell ref="C8:D8"/>
    <mergeCell ref="A17:D17"/>
    <mergeCell ref="B1:D1"/>
    <mergeCell ref="B2:D2"/>
    <mergeCell ref="A4:D4"/>
    <mergeCell ref="A5:D5"/>
    <mergeCell ref="A8:A9"/>
    <mergeCell ref="B8:B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5"/>
    </sheetView>
  </sheetViews>
  <sheetFormatPr defaultColWidth="9.00390625" defaultRowHeight="12.75"/>
  <cols>
    <col min="1" max="1" width="40.875" style="0" customWidth="1"/>
    <col min="2" max="2" width="20.75390625" style="0" customWidth="1"/>
    <col min="3" max="3" width="15.875" style="0" customWidth="1"/>
    <col min="4" max="4" width="18.25390625" style="0" customWidth="1"/>
  </cols>
  <sheetData>
    <row r="1" spans="1:4" ht="12.75">
      <c r="A1" s="55"/>
      <c r="B1" s="293" t="s">
        <v>238</v>
      </c>
      <c r="C1" s="274"/>
      <c r="D1" s="274"/>
    </row>
    <row r="2" spans="1:4" ht="53.25" customHeight="1">
      <c r="A2" s="55"/>
      <c r="B2" s="316" t="s">
        <v>444</v>
      </c>
      <c r="C2" s="301"/>
      <c r="D2" s="301"/>
    </row>
    <row r="3" spans="1:4" ht="13.5">
      <c r="A3" s="309" t="s">
        <v>427</v>
      </c>
      <c r="B3" s="309"/>
      <c r="C3" s="306"/>
      <c r="D3" s="306"/>
    </row>
    <row r="4" spans="1:4" ht="13.5">
      <c r="A4" s="310" t="s">
        <v>388</v>
      </c>
      <c r="B4" s="310"/>
      <c r="C4" s="306"/>
      <c r="D4" s="306"/>
    </row>
    <row r="5" spans="1:4" ht="13.5">
      <c r="A5" s="93"/>
      <c r="B5" s="93"/>
      <c r="C5" s="159"/>
      <c r="D5" s="159"/>
    </row>
    <row r="6" spans="1:4" ht="14.25" thickBot="1">
      <c r="A6" s="93"/>
      <c r="B6" s="93"/>
      <c r="C6" s="170"/>
      <c r="D6" s="160" t="s">
        <v>113</v>
      </c>
    </row>
    <row r="7" spans="1:4" ht="12.75" customHeight="1" thickBot="1">
      <c r="A7" s="312" t="s">
        <v>31</v>
      </c>
      <c r="B7" s="314" t="s">
        <v>403</v>
      </c>
      <c r="C7" s="317" t="s">
        <v>357</v>
      </c>
      <c r="D7" s="318"/>
    </row>
    <row r="8" spans="1:4" ht="45.75" customHeight="1" thickBot="1">
      <c r="A8" s="313"/>
      <c r="B8" s="313"/>
      <c r="C8" s="151" t="s">
        <v>368</v>
      </c>
      <c r="D8" s="95" t="s">
        <v>387</v>
      </c>
    </row>
    <row r="9" spans="1:4" ht="43.5" customHeight="1" thickBot="1">
      <c r="A9" s="194" t="s">
        <v>239</v>
      </c>
      <c r="B9" s="195">
        <f>'дох.3'!D48</f>
        <v>2219986.58</v>
      </c>
      <c r="C9" s="196">
        <f>'дох.3'!E48</f>
        <v>167815</v>
      </c>
      <c r="D9" s="196">
        <f>'дох.3'!F48</f>
        <v>168595</v>
      </c>
    </row>
    <row r="10" spans="1:4" ht="51" customHeight="1" thickBot="1">
      <c r="A10" s="95" t="s">
        <v>240</v>
      </c>
      <c r="B10" s="197">
        <v>0</v>
      </c>
      <c r="C10" s="198">
        <v>0</v>
      </c>
      <c r="D10" s="198">
        <v>0</v>
      </c>
    </row>
    <row r="11" spans="1:4" ht="15">
      <c r="A11" s="76"/>
      <c r="B11" s="76"/>
      <c r="C11" s="75"/>
      <c r="D11" s="75"/>
    </row>
    <row r="12" spans="1:4" ht="13.5">
      <c r="A12" s="306"/>
      <c r="B12" s="306"/>
      <c r="C12" s="274"/>
      <c r="D12" s="274"/>
    </row>
  </sheetData>
  <sheetProtection/>
  <mergeCells count="8">
    <mergeCell ref="B1:D1"/>
    <mergeCell ref="B2:D2"/>
    <mergeCell ref="A3:D3"/>
    <mergeCell ref="A4:D4"/>
    <mergeCell ref="A12:D12"/>
    <mergeCell ref="A7:A8"/>
    <mergeCell ref="B7:B8"/>
    <mergeCell ref="C7:D7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:D16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190</v>
      </c>
    </row>
    <row r="2" ht="43.5" customHeight="1">
      <c r="D2" s="62" t="s">
        <v>440</v>
      </c>
    </row>
    <row r="3" spans="1:4" ht="60" customHeight="1" thickBot="1">
      <c r="A3" s="319" t="s">
        <v>407</v>
      </c>
      <c r="B3" s="320"/>
      <c r="C3" s="320"/>
      <c r="D3" s="320"/>
    </row>
    <row r="4" spans="1:4" ht="59.25" customHeight="1" thickBot="1">
      <c r="A4" s="171" t="s">
        <v>256</v>
      </c>
      <c r="B4" s="172" t="s">
        <v>257</v>
      </c>
      <c r="C4" s="152" t="s">
        <v>65</v>
      </c>
      <c r="D4" s="145" t="s">
        <v>31</v>
      </c>
    </row>
    <row r="5" spans="1:4" ht="33" customHeight="1" thickBot="1">
      <c r="A5" s="321">
        <v>158</v>
      </c>
      <c r="B5" s="323" t="s">
        <v>254</v>
      </c>
      <c r="C5" s="153" t="s">
        <v>140</v>
      </c>
      <c r="D5" s="154" t="s">
        <v>146</v>
      </c>
    </row>
    <row r="6" spans="1:4" ht="27" customHeight="1" thickBot="1">
      <c r="A6" s="321"/>
      <c r="B6" s="321"/>
      <c r="C6" s="153" t="s">
        <v>184</v>
      </c>
      <c r="D6" s="154" t="s">
        <v>142</v>
      </c>
    </row>
    <row r="7" spans="1:4" ht="30.75" thickBot="1">
      <c r="A7" s="321"/>
      <c r="B7" s="321"/>
      <c r="C7" s="153" t="s">
        <v>185</v>
      </c>
      <c r="D7" s="154" t="s">
        <v>147</v>
      </c>
    </row>
    <row r="8" spans="1:4" ht="28.5" customHeight="1" thickBot="1">
      <c r="A8" s="321"/>
      <c r="B8" s="321"/>
      <c r="C8" s="155" t="s">
        <v>186</v>
      </c>
      <c r="D8" s="156" t="s">
        <v>148</v>
      </c>
    </row>
    <row r="9" spans="1:4" ht="18.75" customHeight="1" thickBot="1">
      <c r="A9" s="321"/>
      <c r="B9" s="321"/>
      <c r="C9" s="153" t="s">
        <v>187</v>
      </c>
      <c r="D9" s="154" t="s">
        <v>141</v>
      </c>
    </row>
    <row r="10" spans="1:4" ht="30.75" thickBot="1">
      <c r="A10" s="321"/>
      <c r="B10" s="321"/>
      <c r="C10" s="153" t="s">
        <v>188</v>
      </c>
      <c r="D10" s="154" t="s">
        <v>149</v>
      </c>
    </row>
    <row r="11" spans="1:4" ht="30.75" customHeight="1" thickBot="1">
      <c r="A11" s="322"/>
      <c r="B11" s="324"/>
      <c r="C11" s="153" t="s">
        <v>189</v>
      </c>
      <c r="D11" s="154" t="s">
        <v>150</v>
      </c>
    </row>
    <row r="12" spans="1:4" ht="15">
      <c r="A12" s="76"/>
      <c r="B12" s="76"/>
      <c r="C12" s="76"/>
      <c r="D12" s="157"/>
    </row>
    <row r="13" spans="1:4" ht="15">
      <c r="A13" s="325"/>
      <c r="B13" s="325"/>
      <c r="C13" s="325"/>
      <c r="D13" s="325"/>
    </row>
  </sheetData>
  <sheetProtection/>
  <mergeCells count="4">
    <mergeCell ref="A3:D3"/>
    <mergeCell ref="A5:A11"/>
    <mergeCell ref="B5:B11"/>
    <mergeCell ref="A13:D1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4">
      <selection activeCell="A1" sqref="A1:C23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7"/>
      <c r="B1" s="57"/>
      <c r="C1" s="60" t="s">
        <v>191</v>
      </c>
    </row>
    <row r="2" spans="1:4" ht="51.75" customHeight="1">
      <c r="A2" s="54"/>
      <c r="B2" s="56"/>
      <c r="C2" s="54" t="s">
        <v>441</v>
      </c>
      <c r="D2" s="61"/>
    </row>
    <row r="3" spans="1:3" ht="47.25" customHeight="1" thickBot="1">
      <c r="A3" s="326" t="s">
        <v>408</v>
      </c>
      <c r="B3" s="326"/>
      <c r="C3" s="326"/>
    </row>
    <row r="4" spans="1:3" ht="16.5" thickBot="1">
      <c r="A4" s="327" t="s">
        <v>241</v>
      </c>
      <c r="B4" s="327"/>
      <c r="C4" s="328" t="s">
        <v>242</v>
      </c>
    </row>
    <row r="5" spans="1:3" ht="51" customHeight="1" thickBot="1">
      <c r="A5" s="141" t="s">
        <v>243</v>
      </c>
      <c r="B5" s="142" t="s">
        <v>244</v>
      </c>
      <c r="C5" s="329"/>
    </row>
    <row r="6" spans="1:3" ht="32.25" thickBot="1">
      <c r="A6" s="143" t="s">
        <v>411</v>
      </c>
      <c r="B6" s="142"/>
      <c r="C6" s="144" t="s">
        <v>409</v>
      </c>
    </row>
    <row r="7" spans="1:3" ht="81.75" thickBot="1">
      <c r="A7" s="148" t="s">
        <v>411</v>
      </c>
      <c r="B7" s="145" t="s">
        <v>386</v>
      </c>
      <c r="C7" s="169" t="s">
        <v>381</v>
      </c>
    </row>
    <row r="8" spans="1:3" ht="42.75" customHeight="1" thickBot="1">
      <c r="A8" s="148" t="s">
        <v>411</v>
      </c>
      <c r="B8" s="145" t="s">
        <v>250</v>
      </c>
      <c r="C8" s="146" t="s">
        <v>251</v>
      </c>
    </row>
    <row r="9" spans="1:3" ht="30.75" thickBot="1">
      <c r="A9" s="148" t="s">
        <v>411</v>
      </c>
      <c r="B9" s="145" t="s">
        <v>252</v>
      </c>
      <c r="C9" s="146" t="s">
        <v>253</v>
      </c>
    </row>
    <row r="10" spans="1:3" ht="72.75" customHeight="1" thickBot="1">
      <c r="A10" s="143" t="s">
        <v>411</v>
      </c>
      <c r="B10" s="145" t="s">
        <v>383</v>
      </c>
      <c r="C10" s="146" t="s">
        <v>255</v>
      </c>
    </row>
    <row r="11" spans="1:3" ht="30.75" thickBot="1">
      <c r="A11" s="83">
        <v>250</v>
      </c>
      <c r="B11" s="147" t="s">
        <v>384</v>
      </c>
      <c r="C11" s="146" t="s">
        <v>246</v>
      </c>
    </row>
    <row r="12" spans="1:3" ht="21" customHeight="1" thickBot="1">
      <c r="A12" s="83">
        <v>250</v>
      </c>
      <c r="B12" s="147" t="s">
        <v>385</v>
      </c>
      <c r="C12" s="146" t="s">
        <v>247</v>
      </c>
    </row>
    <row r="13" spans="1:3" ht="32.25" thickBot="1">
      <c r="A13" s="150" t="s">
        <v>412</v>
      </c>
      <c r="B13" s="145"/>
      <c r="C13" s="144" t="s">
        <v>410</v>
      </c>
    </row>
    <row r="14" spans="1:3" ht="30.75" thickBot="1">
      <c r="A14" s="241" t="s">
        <v>412</v>
      </c>
      <c r="B14" s="147" t="s">
        <v>245</v>
      </c>
      <c r="C14" s="146" t="s">
        <v>246</v>
      </c>
    </row>
    <row r="15" spans="1:3" ht="30.75" thickBot="1">
      <c r="A15" s="241" t="s">
        <v>412</v>
      </c>
      <c r="B15" s="147" t="s">
        <v>346</v>
      </c>
      <c r="C15" s="146" t="s">
        <v>361</v>
      </c>
    </row>
    <row r="16" spans="1:3" ht="49.5" customHeight="1" thickBot="1">
      <c r="A16" s="241" t="s">
        <v>412</v>
      </c>
      <c r="B16" s="147" t="s">
        <v>347</v>
      </c>
      <c r="C16" s="240" t="s">
        <v>348</v>
      </c>
    </row>
    <row r="17" spans="1:3" ht="36" customHeight="1" thickBot="1">
      <c r="A17" s="241" t="s">
        <v>412</v>
      </c>
      <c r="B17" s="147" t="s">
        <v>349</v>
      </c>
      <c r="C17" s="149" t="s">
        <v>350</v>
      </c>
    </row>
    <row r="18" spans="1:3" ht="63" customHeight="1" thickBot="1">
      <c r="A18" s="241" t="s">
        <v>412</v>
      </c>
      <c r="B18" s="147" t="s">
        <v>351</v>
      </c>
      <c r="C18" s="146" t="s">
        <v>353</v>
      </c>
    </row>
    <row r="19" spans="1:3" ht="54" customHeight="1" thickBot="1">
      <c r="A19" s="241" t="s">
        <v>412</v>
      </c>
      <c r="B19" s="147" t="s">
        <v>352</v>
      </c>
      <c r="C19" s="84" t="s">
        <v>354</v>
      </c>
    </row>
    <row r="20" spans="1:3" ht="28.5" customHeight="1" thickBot="1">
      <c r="A20" s="241" t="s">
        <v>412</v>
      </c>
      <c r="B20" s="147" t="s">
        <v>355</v>
      </c>
      <c r="C20" s="149" t="s">
        <v>356</v>
      </c>
    </row>
    <row r="21" spans="1:3" ht="117.75" customHeight="1" thickBot="1">
      <c r="A21" s="241" t="s">
        <v>412</v>
      </c>
      <c r="B21" s="147" t="s">
        <v>248</v>
      </c>
      <c r="C21" s="146" t="s">
        <v>249</v>
      </c>
    </row>
    <row r="22" spans="1:3" ht="15">
      <c r="A22" s="330"/>
      <c r="B22" s="330"/>
      <c r="C22" s="330"/>
    </row>
    <row r="23" spans="1:3" ht="15">
      <c r="A23" s="76"/>
      <c r="B23" s="76"/>
      <c r="C23" s="76"/>
    </row>
    <row r="24" spans="1:3" ht="15">
      <c r="A24" s="76"/>
      <c r="B24" s="76"/>
      <c r="C24" s="76"/>
    </row>
  </sheetData>
  <sheetProtection/>
  <mergeCells count="4">
    <mergeCell ref="A3:C3"/>
    <mergeCell ref="A4:B4"/>
    <mergeCell ref="C4:C5"/>
    <mergeCell ref="A22:C22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36">
      <selection activeCell="A1" sqref="A1:F50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3.25390625" style="0" customWidth="1"/>
    <col min="5" max="5" width="12.875" style="0" customWidth="1"/>
    <col min="6" max="6" width="13.375" style="0" customWidth="1"/>
    <col min="7" max="7" width="13.125" style="0" customWidth="1"/>
    <col min="8" max="8" width="26.375" style="0" customWidth="1"/>
  </cols>
  <sheetData>
    <row r="1" spans="1:4" ht="12.75">
      <c r="A1" s="359"/>
      <c r="B1" s="345"/>
      <c r="C1" s="345"/>
      <c r="D1" s="345"/>
    </row>
    <row r="2" spans="1:4" ht="12.75">
      <c r="A2" s="359"/>
      <c r="B2" s="345"/>
      <c r="C2" s="345"/>
      <c r="D2" s="345"/>
    </row>
    <row r="3" spans="1:6" ht="12.75">
      <c r="A3" s="359"/>
      <c r="B3" s="273" t="s">
        <v>264</v>
      </c>
      <c r="C3" s="273"/>
      <c r="D3" s="273"/>
      <c r="E3" s="274"/>
      <c r="F3" s="274"/>
    </row>
    <row r="4" spans="1:6" ht="25.5" customHeight="1">
      <c r="A4" s="45"/>
      <c r="B4" s="42"/>
      <c r="C4" s="273" t="s">
        <v>442</v>
      </c>
      <c r="D4" s="301"/>
      <c r="E4" s="274"/>
      <c r="F4" s="274"/>
    </row>
    <row r="5" spans="1:6" ht="23.25" customHeight="1">
      <c r="A5" s="363" t="s">
        <v>413</v>
      </c>
      <c r="B5" s="363"/>
      <c r="C5" s="363"/>
      <c r="D5" s="363"/>
      <c r="E5" s="309"/>
      <c r="F5" s="309"/>
    </row>
    <row r="6" spans="1:6" ht="23.25" customHeight="1">
      <c r="A6" s="181"/>
      <c r="B6" s="181"/>
      <c r="C6" s="181"/>
      <c r="D6" s="181"/>
      <c r="E6" s="180"/>
      <c r="F6" s="180"/>
    </row>
    <row r="7" spans="1:6" ht="14.25" thickBot="1">
      <c r="A7" s="346"/>
      <c r="B7" s="346"/>
      <c r="C7" s="96"/>
      <c r="D7" s="362" t="s">
        <v>113</v>
      </c>
      <c r="E7" s="362"/>
      <c r="F7" s="362"/>
    </row>
    <row r="8" spans="1:6" ht="14.25" thickBot="1">
      <c r="A8" s="347" t="s">
        <v>65</v>
      </c>
      <c r="B8" s="348"/>
      <c r="C8" s="351" t="s">
        <v>157</v>
      </c>
      <c r="D8" s="353" t="s">
        <v>370</v>
      </c>
      <c r="E8" s="364" t="s">
        <v>357</v>
      </c>
      <c r="F8" s="305"/>
    </row>
    <row r="9" spans="1:6" ht="14.25" thickBot="1">
      <c r="A9" s="349"/>
      <c r="B9" s="350"/>
      <c r="C9" s="352"/>
      <c r="D9" s="354"/>
      <c r="E9" s="243" t="s">
        <v>359</v>
      </c>
      <c r="F9" s="244" t="s">
        <v>371</v>
      </c>
    </row>
    <row r="10" spans="1:6" ht="18" customHeight="1" thickBot="1">
      <c r="A10" s="360" t="s">
        <v>48</v>
      </c>
      <c r="B10" s="361"/>
      <c r="C10" s="97" t="s">
        <v>49</v>
      </c>
      <c r="D10" s="185">
        <f>SUM(D12+D22+D20+D15+D29)</f>
        <v>3960800</v>
      </c>
      <c r="E10" s="185">
        <f>SUM(E12+E22+E20+E15+E29)</f>
        <v>3356300</v>
      </c>
      <c r="F10" s="242">
        <f>SUM(F12+F22+F20+F15+F29)</f>
        <v>3371900</v>
      </c>
    </row>
    <row r="11" spans="1:6" ht="15.75" customHeight="1" thickBot="1">
      <c r="A11" s="343" t="s">
        <v>50</v>
      </c>
      <c r="B11" s="344"/>
      <c r="C11" s="100" t="s">
        <v>163</v>
      </c>
      <c r="D11" s="101">
        <f aca="true" t="shared" si="0" ref="D11:F13">SUM(D12)</f>
        <v>2500000</v>
      </c>
      <c r="E11" s="101">
        <f t="shared" si="0"/>
        <v>1800000</v>
      </c>
      <c r="F11" s="102">
        <f t="shared" si="0"/>
        <v>1800000</v>
      </c>
    </row>
    <row r="12" spans="1:6" ht="17.25" customHeight="1" thickBot="1">
      <c r="A12" s="343" t="s">
        <v>52</v>
      </c>
      <c r="B12" s="344"/>
      <c r="C12" s="103" t="s">
        <v>51</v>
      </c>
      <c r="D12" s="101">
        <f t="shared" si="0"/>
        <v>2500000</v>
      </c>
      <c r="E12" s="101">
        <f t="shared" si="0"/>
        <v>1800000</v>
      </c>
      <c r="F12" s="104">
        <f t="shared" si="0"/>
        <v>1800000</v>
      </c>
    </row>
    <row r="13" spans="1:8" ht="17.25" customHeight="1" thickBot="1">
      <c r="A13" s="343" t="s">
        <v>53</v>
      </c>
      <c r="B13" s="344"/>
      <c r="C13" s="103" t="s">
        <v>54</v>
      </c>
      <c r="D13" s="101">
        <f t="shared" si="0"/>
        <v>2500000</v>
      </c>
      <c r="E13" s="101">
        <f t="shared" si="0"/>
        <v>1800000</v>
      </c>
      <c r="F13" s="104">
        <f t="shared" si="0"/>
        <v>1800000</v>
      </c>
      <c r="G13" s="334"/>
      <c r="H13" s="274"/>
    </row>
    <row r="14" spans="1:8" ht="39.75" customHeight="1" thickBot="1">
      <c r="A14" s="343" t="s">
        <v>162</v>
      </c>
      <c r="B14" s="344"/>
      <c r="C14" s="139" t="s">
        <v>369</v>
      </c>
      <c r="D14" s="105">
        <v>2500000</v>
      </c>
      <c r="E14" s="106">
        <v>1800000</v>
      </c>
      <c r="F14" s="107">
        <v>1800000</v>
      </c>
      <c r="G14" s="335"/>
      <c r="H14" s="274"/>
    </row>
    <row r="15" spans="1:8" ht="36.75" customHeight="1" thickBot="1">
      <c r="A15" s="108" t="s">
        <v>211</v>
      </c>
      <c r="B15" s="109"/>
      <c r="C15" s="140" t="s">
        <v>212</v>
      </c>
      <c r="D15" s="184">
        <f>SUM(D16:D19)</f>
        <v>1175800</v>
      </c>
      <c r="E15" s="184">
        <f>SUM(E16:E19)</f>
        <v>1326300</v>
      </c>
      <c r="F15" s="190">
        <f>SUM(F16:F19)</f>
        <v>1341900</v>
      </c>
      <c r="G15" s="51"/>
      <c r="H15" s="52"/>
    </row>
    <row r="16" spans="1:8" ht="53.25" customHeight="1" thickBot="1">
      <c r="A16" s="110" t="s">
        <v>195</v>
      </c>
      <c r="B16" s="111"/>
      <c r="C16" s="112" t="s">
        <v>205</v>
      </c>
      <c r="D16" s="185">
        <v>408000</v>
      </c>
      <c r="E16" s="191">
        <v>500000</v>
      </c>
      <c r="F16" s="189">
        <v>500000</v>
      </c>
      <c r="G16" s="51"/>
      <c r="H16" s="52"/>
    </row>
    <row r="17" spans="1:8" ht="65.25" customHeight="1" thickBot="1">
      <c r="A17" s="114" t="s">
        <v>196</v>
      </c>
      <c r="B17" s="115"/>
      <c r="C17" s="116" t="s">
        <v>206</v>
      </c>
      <c r="D17" s="101">
        <v>7200</v>
      </c>
      <c r="E17" s="117">
        <v>7200</v>
      </c>
      <c r="F17" s="118">
        <v>7200</v>
      </c>
      <c r="G17" s="51"/>
      <c r="H17" s="52"/>
    </row>
    <row r="18" spans="1:8" ht="67.5" customHeight="1" thickBot="1">
      <c r="A18" s="114" t="s">
        <v>197</v>
      </c>
      <c r="B18" s="115"/>
      <c r="C18" s="116" t="s">
        <v>208</v>
      </c>
      <c r="D18" s="101">
        <v>760600</v>
      </c>
      <c r="E18" s="106">
        <v>819100</v>
      </c>
      <c r="F18" s="113">
        <v>834700</v>
      </c>
      <c r="G18" s="51"/>
      <c r="H18" s="52"/>
    </row>
    <row r="19" spans="1:8" ht="39.75" customHeight="1" thickBot="1">
      <c r="A19" s="114" t="s">
        <v>198</v>
      </c>
      <c r="B19" s="115"/>
      <c r="C19" s="116" t="s">
        <v>207</v>
      </c>
      <c r="D19" s="101">
        <v>0</v>
      </c>
      <c r="E19" s="98">
        <v>0</v>
      </c>
      <c r="F19" s="102">
        <v>0</v>
      </c>
      <c r="G19" s="51"/>
      <c r="H19" s="52"/>
    </row>
    <row r="20" spans="1:6" ht="14.25" thickBot="1">
      <c r="A20" s="343" t="s">
        <v>127</v>
      </c>
      <c r="B20" s="344"/>
      <c r="C20" s="103" t="s">
        <v>138</v>
      </c>
      <c r="D20" s="101">
        <f>D21</f>
        <v>10000</v>
      </c>
      <c r="E20" s="101">
        <f>E21</f>
        <v>10000</v>
      </c>
      <c r="F20" s="102">
        <f>F21</f>
        <v>10000</v>
      </c>
    </row>
    <row r="21" spans="1:6" ht="15.75" customHeight="1" thickBot="1">
      <c r="A21" s="98" t="s">
        <v>151</v>
      </c>
      <c r="B21" s="99"/>
      <c r="C21" s="119" t="s">
        <v>128</v>
      </c>
      <c r="D21" s="120">
        <v>10000</v>
      </c>
      <c r="E21" s="117">
        <v>10000</v>
      </c>
      <c r="F21" s="118">
        <v>10000</v>
      </c>
    </row>
    <row r="22" spans="1:6" ht="14.25" thickBot="1">
      <c r="A22" s="343" t="s">
        <v>55</v>
      </c>
      <c r="B22" s="344"/>
      <c r="C22" s="103" t="s">
        <v>56</v>
      </c>
      <c r="D22" s="101">
        <f>SUM(D23+D25)</f>
        <v>270000</v>
      </c>
      <c r="E22" s="98">
        <f>SUM(E23+E25)</f>
        <v>215000</v>
      </c>
      <c r="F22" s="102">
        <f>SUM(F23+F25)</f>
        <v>215000</v>
      </c>
    </row>
    <row r="23" spans="1:8" ht="14.25" thickBot="1">
      <c r="A23" s="343" t="s">
        <v>115</v>
      </c>
      <c r="B23" s="344"/>
      <c r="C23" s="103" t="s">
        <v>116</v>
      </c>
      <c r="D23" s="101">
        <f>D24</f>
        <v>50000</v>
      </c>
      <c r="E23" s="101">
        <f>E24</f>
        <v>50000</v>
      </c>
      <c r="F23" s="104">
        <f>F24</f>
        <v>50000</v>
      </c>
      <c r="G23" s="336"/>
      <c r="H23" s="337"/>
    </row>
    <row r="24" spans="1:8" ht="44.25" customHeight="1" thickBot="1">
      <c r="A24" s="341" t="s">
        <v>81</v>
      </c>
      <c r="B24" s="342"/>
      <c r="C24" s="122" t="s">
        <v>152</v>
      </c>
      <c r="D24" s="123">
        <v>50000</v>
      </c>
      <c r="E24" s="124">
        <v>50000</v>
      </c>
      <c r="F24" s="125">
        <v>50000</v>
      </c>
      <c r="G24" s="335"/>
      <c r="H24" s="274"/>
    </row>
    <row r="25" spans="1:6" ht="14.25" thickBot="1">
      <c r="A25" s="343" t="s">
        <v>57</v>
      </c>
      <c r="B25" s="344"/>
      <c r="C25" s="103" t="s">
        <v>58</v>
      </c>
      <c r="D25" s="101">
        <f>SUM(D26+D28)</f>
        <v>220000</v>
      </c>
      <c r="E25" s="98">
        <f>SUM(E26+E28)</f>
        <v>165000</v>
      </c>
      <c r="F25" s="102">
        <f>SUM(F26+F28)</f>
        <v>165000</v>
      </c>
    </row>
    <row r="26" spans="1:8" ht="27" customHeight="1" thickBot="1">
      <c r="A26" s="343" t="s">
        <v>117</v>
      </c>
      <c r="B26" s="344"/>
      <c r="C26" s="103" t="s">
        <v>118</v>
      </c>
      <c r="D26" s="123">
        <f>SUM(D27)</f>
        <v>45000</v>
      </c>
      <c r="E26" s="123">
        <f>SUM(E27)</f>
        <v>45000</v>
      </c>
      <c r="F26" s="107">
        <f>SUM(F27)</f>
        <v>45000</v>
      </c>
      <c r="G26" s="335"/>
      <c r="H26" s="274"/>
    </row>
    <row r="27" spans="1:8" ht="54" customHeight="1" thickBot="1">
      <c r="A27" s="341" t="s">
        <v>266</v>
      </c>
      <c r="B27" s="342"/>
      <c r="C27" s="122" t="s">
        <v>119</v>
      </c>
      <c r="D27" s="123">
        <v>45000</v>
      </c>
      <c r="E27" s="117">
        <v>45000</v>
      </c>
      <c r="F27" s="118">
        <v>45000</v>
      </c>
      <c r="G27" s="338"/>
      <c r="H27" s="337"/>
    </row>
    <row r="28" spans="1:8" ht="54" customHeight="1" thickBot="1">
      <c r="A28" s="118" t="s">
        <v>267</v>
      </c>
      <c r="B28" s="121"/>
      <c r="C28" s="122" t="s">
        <v>194</v>
      </c>
      <c r="D28" s="123">
        <v>175000</v>
      </c>
      <c r="E28" s="118">
        <v>120000</v>
      </c>
      <c r="F28" s="118">
        <v>120000</v>
      </c>
      <c r="G28" s="50"/>
      <c r="H28" s="49"/>
    </row>
    <row r="29" spans="1:8" ht="54" customHeight="1" thickBot="1">
      <c r="A29" s="164" t="s">
        <v>376</v>
      </c>
      <c r="B29" s="121"/>
      <c r="C29" s="168" t="s">
        <v>375</v>
      </c>
      <c r="D29" s="123">
        <f aca="true" t="shared" si="1" ref="D29:F31">D30</f>
        <v>5000</v>
      </c>
      <c r="E29" s="123">
        <f t="shared" si="1"/>
        <v>5000</v>
      </c>
      <c r="F29" s="118">
        <f t="shared" si="1"/>
        <v>5000</v>
      </c>
      <c r="G29" s="50"/>
      <c r="H29" s="49"/>
    </row>
    <row r="30" spans="1:8" ht="54" customHeight="1" thickBot="1">
      <c r="A30" s="165" t="s">
        <v>378</v>
      </c>
      <c r="B30" s="121"/>
      <c r="C30" s="246" t="s">
        <v>377</v>
      </c>
      <c r="D30" s="123">
        <f t="shared" si="1"/>
        <v>5000</v>
      </c>
      <c r="E30" s="123">
        <f t="shared" si="1"/>
        <v>5000</v>
      </c>
      <c r="F30" s="118">
        <f t="shared" si="1"/>
        <v>5000</v>
      </c>
      <c r="G30" s="50"/>
      <c r="H30" s="49"/>
    </row>
    <row r="31" spans="1:8" ht="54" customHeight="1" thickBot="1">
      <c r="A31" s="166" t="s">
        <v>380</v>
      </c>
      <c r="B31" s="121"/>
      <c r="C31" s="246" t="s">
        <v>379</v>
      </c>
      <c r="D31" s="123">
        <f t="shared" si="1"/>
        <v>5000</v>
      </c>
      <c r="E31" s="123">
        <f t="shared" si="1"/>
        <v>5000</v>
      </c>
      <c r="F31" s="118">
        <f t="shared" si="1"/>
        <v>5000</v>
      </c>
      <c r="G31" s="50"/>
      <c r="H31" s="49"/>
    </row>
    <row r="32" spans="1:8" ht="69" customHeight="1" thickBot="1">
      <c r="A32" s="167" t="s">
        <v>382</v>
      </c>
      <c r="B32" s="121"/>
      <c r="C32" s="245" t="s">
        <v>381</v>
      </c>
      <c r="D32" s="123">
        <v>5000</v>
      </c>
      <c r="E32" s="106">
        <v>5000</v>
      </c>
      <c r="F32" s="113">
        <v>5000</v>
      </c>
      <c r="G32" s="50"/>
      <c r="H32" s="49"/>
    </row>
    <row r="33" spans="1:6" ht="18" customHeight="1" thickBot="1">
      <c r="A33" s="341"/>
      <c r="B33" s="342"/>
      <c r="C33" s="126" t="s">
        <v>153</v>
      </c>
      <c r="D33" s="101">
        <f>D10</f>
        <v>3960800</v>
      </c>
      <c r="E33" s="98">
        <f>E10</f>
        <v>3356300</v>
      </c>
      <c r="F33" s="102">
        <f>F10</f>
        <v>3371900</v>
      </c>
    </row>
    <row r="34" spans="1:6" ht="18" customHeight="1" thickBot="1">
      <c r="A34" s="343" t="s">
        <v>120</v>
      </c>
      <c r="B34" s="344"/>
      <c r="C34" s="97" t="s">
        <v>59</v>
      </c>
      <c r="D34" s="101">
        <f>SUM(D35)</f>
        <v>7371000</v>
      </c>
      <c r="E34" s="98">
        <f>SUM(E35)</f>
        <v>105100</v>
      </c>
      <c r="F34" s="102">
        <f>SUM(F35)</f>
        <v>107800</v>
      </c>
    </row>
    <row r="35" spans="1:6" ht="27" customHeight="1" thickBot="1">
      <c r="A35" s="343" t="s">
        <v>121</v>
      </c>
      <c r="B35" s="344"/>
      <c r="C35" s="130" t="s">
        <v>161</v>
      </c>
      <c r="D35" s="101">
        <f>SUM(D36+D38+D40+D45)</f>
        <v>7371000</v>
      </c>
      <c r="E35" s="98">
        <f>SUM(E36+E38+E40)</f>
        <v>105100</v>
      </c>
      <c r="F35" s="102">
        <f>SUM(F36+F38+F40)</f>
        <v>107800</v>
      </c>
    </row>
    <row r="36" spans="1:6" ht="24" customHeight="1" thickBot="1">
      <c r="A36" s="343" t="s">
        <v>122</v>
      </c>
      <c r="B36" s="344"/>
      <c r="C36" s="103" t="s">
        <v>123</v>
      </c>
      <c r="D36" s="101">
        <f>SUM(D37)</f>
        <v>2927200</v>
      </c>
      <c r="E36" s="101">
        <f>SUM(E37)</f>
        <v>0</v>
      </c>
      <c r="F36" s="104">
        <f>SUM(F37)</f>
        <v>0</v>
      </c>
    </row>
    <row r="37" spans="1:6" ht="26.25" customHeight="1" thickBot="1">
      <c r="A37" s="341" t="s">
        <v>360</v>
      </c>
      <c r="B37" s="342"/>
      <c r="C37" s="122" t="s">
        <v>361</v>
      </c>
      <c r="D37" s="117">
        <f>367500+1104400+1455300</f>
        <v>2927200</v>
      </c>
      <c r="E37" s="117">
        <v>0</v>
      </c>
      <c r="F37" s="118">
        <v>0</v>
      </c>
    </row>
    <row r="38" spans="1:8" ht="36.75" customHeight="1" thickBot="1">
      <c r="A38" s="343" t="s">
        <v>124</v>
      </c>
      <c r="B38" s="344"/>
      <c r="C38" s="103" t="s">
        <v>125</v>
      </c>
      <c r="D38" s="101">
        <f>SUM(D39)</f>
        <v>1305000</v>
      </c>
      <c r="E38" s="101">
        <f>SUM(E39)</f>
        <v>0</v>
      </c>
      <c r="F38" s="104">
        <f>SUM(F39)</f>
        <v>0</v>
      </c>
      <c r="G38" s="290"/>
      <c r="H38" s="331"/>
    </row>
    <row r="39" spans="1:7" ht="26.25" customHeight="1" thickBot="1">
      <c r="A39" s="341" t="s">
        <v>362</v>
      </c>
      <c r="B39" s="342"/>
      <c r="C39" s="122" t="s">
        <v>350</v>
      </c>
      <c r="D39" s="123">
        <f>890300+414700</f>
        <v>1305000</v>
      </c>
      <c r="E39" s="117">
        <v>0</v>
      </c>
      <c r="F39" s="118">
        <v>0</v>
      </c>
      <c r="G39" s="48"/>
    </row>
    <row r="40" spans="1:6" ht="26.25" customHeight="1" thickBot="1">
      <c r="A40" s="343" t="s">
        <v>159</v>
      </c>
      <c r="B40" s="344"/>
      <c r="C40" s="127" t="s">
        <v>363</v>
      </c>
      <c r="D40" s="128">
        <f>SUM(D41+D43)</f>
        <v>105700</v>
      </c>
      <c r="E40" s="128">
        <f>SUM(E41+E43)</f>
        <v>105100</v>
      </c>
      <c r="F40" s="129">
        <f>SUM(F41+F43)</f>
        <v>107800</v>
      </c>
    </row>
    <row r="41" spans="1:6" ht="40.5" customHeight="1" thickBot="1">
      <c r="A41" s="343" t="s">
        <v>405</v>
      </c>
      <c r="B41" s="344"/>
      <c r="C41" s="127" t="s">
        <v>160</v>
      </c>
      <c r="D41" s="128">
        <f>SUM(D42)</f>
        <v>71400</v>
      </c>
      <c r="E41" s="128">
        <f>SUM(E42)</f>
        <v>72100</v>
      </c>
      <c r="F41" s="129">
        <f>SUM(F42)</f>
        <v>74800</v>
      </c>
    </row>
    <row r="42" spans="1:6" ht="43.5" customHeight="1" thickBot="1">
      <c r="A42" s="341" t="s">
        <v>209</v>
      </c>
      <c r="B42" s="342"/>
      <c r="C42" s="122" t="s">
        <v>353</v>
      </c>
      <c r="D42" s="187">
        <v>71400</v>
      </c>
      <c r="E42" s="188">
        <v>72100</v>
      </c>
      <c r="F42" s="189">
        <v>74800</v>
      </c>
    </row>
    <row r="43" spans="1:6" ht="33" customHeight="1" thickBot="1">
      <c r="A43" s="343" t="s">
        <v>406</v>
      </c>
      <c r="B43" s="344"/>
      <c r="C43" s="130" t="s">
        <v>158</v>
      </c>
      <c r="D43" s="98">
        <f>D44</f>
        <v>34300</v>
      </c>
      <c r="E43" s="98">
        <f>E44</f>
        <v>33000</v>
      </c>
      <c r="F43" s="102">
        <f>F44</f>
        <v>33000</v>
      </c>
    </row>
    <row r="44" spans="1:8" ht="36.75" customHeight="1" thickBot="1">
      <c r="A44" s="341" t="s">
        <v>364</v>
      </c>
      <c r="B44" s="342"/>
      <c r="C44" s="116" t="s">
        <v>354</v>
      </c>
      <c r="D44" s="117">
        <f>33600+700</f>
        <v>34300</v>
      </c>
      <c r="E44" s="106">
        <v>33000</v>
      </c>
      <c r="F44" s="118">
        <v>33000</v>
      </c>
      <c r="G44" s="332"/>
      <c r="H44" s="333"/>
    </row>
    <row r="45" spans="1:8" ht="36.75" customHeight="1" thickBot="1">
      <c r="A45" s="341" t="s">
        <v>372</v>
      </c>
      <c r="B45" s="342"/>
      <c r="C45" s="163" t="s">
        <v>307</v>
      </c>
      <c r="D45" s="117">
        <f>D46</f>
        <v>3033100</v>
      </c>
      <c r="E45" s="117">
        <f>E46</f>
        <v>0</v>
      </c>
      <c r="F45" s="118">
        <f>F46</f>
        <v>0</v>
      </c>
      <c r="G45" s="51"/>
      <c r="H45" s="162"/>
    </row>
    <row r="46" spans="1:8" ht="36.75" customHeight="1" thickBot="1">
      <c r="A46" s="341" t="s">
        <v>373</v>
      </c>
      <c r="B46" s="342"/>
      <c r="C46" s="163" t="s">
        <v>374</v>
      </c>
      <c r="D46" s="117">
        <f>2888900+144200</f>
        <v>3033100</v>
      </c>
      <c r="E46" s="118">
        <v>0</v>
      </c>
      <c r="F46" s="118">
        <v>0</v>
      </c>
      <c r="G46" s="51"/>
      <c r="H46" s="162"/>
    </row>
    <row r="47" spans="1:6" ht="15" customHeight="1" thickBot="1">
      <c r="A47" s="339"/>
      <c r="B47" s="340"/>
      <c r="C47" s="183" t="s">
        <v>60</v>
      </c>
      <c r="D47" s="184">
        <f>SUM(D33+D34)</f>
        <v>11331800</v>
      </c>
      <c r="E47" s="185">
        <f>SUM(E33+E34)</f>
        <v>3461400</v>
      </c>
      <c r="F47" s="186">
        <f>SUM(F33+F34)</f>
        <v>3479700</v>
      </c>
    </row>
    <row r="48" spans="1:6" ht="16.5" customHeight="1" thickBot="1">
      <c r="A48" s="341"/>
      <c r="B48" s="342"/>
      <c r="C48" s="131" t="s">
        <v>61</v>
      </c>
      <c r="D48" s="262">
        <f>D10*5%+2021946.58</f>
        <v>2219986.58</v>
      </c>
      <c r="E48" s="132">
        <f>E10*5%</f>
        <v>167815</v>
      </c>
      <c r="F48" s="133">
        <f>F10*5%</f>
        <v>168595</v>
      </c>
    </row>
    <row r="49" spans="1:6" ht="17.25" customHeight="1" thickBot="1">
      <c r="A49" s="341"/>
      <c r="B49" s="342"/>
      <c r="C49" s="134" t="s">
        <v>112</v>
      </c>
      <c r="D49" s="263">
        <f>SUM(D33+D34+D48)</f>
        <v>13551786.58</v>
      </c>
      <c r="E49" s="135">
        <f>SUM(E33+E34+E48)</f>
        <v>3629215</v>
      </c>
      <c r="F49" s="136">
        <f>SUM(F33+F34+F48)</f>
        <v>3648295</v>
      </c>
    </row>
    <row r="50" spans="1:6" ht="13.5">
      <c r="A50" s="137"/>
      <c r="B50" s="137"/>
      <c r="C50" s="138"/>
      <c r="D50" s="137"/>
      <c r="E50" s="75"/>
      <c r="F50" s="75"/>
    </row>
    <row r="51" spans="1:6" ht="13.5">
      <c r="A51" s="357"/>
      <c r="B51" s="357"/>
      <c r="C51" s="357"/>
      <c r="D51" s="358"/>
      <c r="E51" s="75"/>
      <c r="F51" s="75"/>
    </row>
    <row r="52" spans="1:4" ht="12.75">
      <c r="A52" s="46"/>
      <c r="B52" s="46"/>
      <c r="C52" s="46"/>
      <c r="D52" s="271"/>
    </row>
    <row r="53" ht="12.75">
      <c r="A53" s="47" t="s">
        <v>154</v>
      </c>
    </row>
    <row r="54" ht="12.75">
      <c r="D54" s="66"/>
    </row>
    <row r="56" spans="3:4" ht="12.75">
      <c r="C56" s="355"/>
      <c r="D56" s="356"/>
    </row>
  </sheetData>
  <sheetProtection/>
  <mergeCells count="51">
    <mergeCell ref="A23:B23"/>
    <mergeCell ref="A24:B24"/>
    <mergeCell ref="D7:F7"/>
    <mergeCell ref="C4:F4"/>
    <mergeCell ref="A5:F5"/>
    <mergeCell ref="E8:F8"/>
    <mergeCell ref="C56:D56"/>
    <mergeCell ref="A51:D51"/>
    <mergeCell ref="A49:B49"/>
    <mergeCell ref="A1:A3"/>
    <mergeCell ref="B1:D1"/>
    <mergeCell ref="A10:B10"/>
    <mergeCell ref="A35:B35"/>
    <mergeCell ref="A36:B36"/>
    <mergeCell ref="A37:B37"/>
    <mergeCell ref="A11:B11"/>
    <mergeCell ref="B2:D2"/>
    <mergeCell ref="A7:B7"/>
    <mergeCell ref="A8:B9"/>
    <mergeCell ref="C8:C9"/>
    <mergeCell ref="D8:D9"/>
    <mergeCell ref="A13:B13"/>
    <mergeCell ref="B3:F3"/>
    <mergeCell ref="A12:B12"/>
    <mergeCell ref="A39:B39"/>
    <mergeCell ref="A14:B14"/>
    <mergeCell ref="A20:B20"/>
    <mergeCell ref="A27:B27"/>
    <mergeCell ref="A33:B33"/>
    <mergeCell ref="A22:B22"/>
    <mergeCell ref="A34:B34"/>
    <mergeCell ref="A38:B38"/>
    <mergeCell ref="A25:B25"/>
    <mergeCell ref="A26:B26"/>
    <mergeCell ref="A47:B47"/>
    <mergeCell ref="A48:B48"/>
    <mergeCell ref="A40:B40"/>
    <mergeCell ref="A43:B43"/>
    <mergeCell ref="A44:B44"/>
    <mergeCell ref="A41:B41"/>
    <mergeCell ref="A42:B42"/>
    <mergeCell ref="A46:B46"/>
    <mergeCell ref="A45:B45"/>
    <mergeCell ref="G38:H38"/>
    <mergeCell ref="G44:H44"/>
    <mergeCell ref="G13:H13"/>
    <mergeCell ref="G14:H14"/>
    <mergeCell ref="G23:H23"/>
    <mergeCell ref="G24:H24"/>
    <mergeCell ref="G26:H26"/>
    <mergeCell ref="G27:H27"/>
  </mergeCells>
  <printOptions/>
  <pageMargins left="1.3779527559055118" right="0.35433070866141736" top="0.1968503937007874" bottom="0.2755905511811024" header="0.15748031496062992" footer="0.236220472440944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66" t="s">
        <v>99</v>
      </c>
      <c r="F1" s="366"/>
      <c r="G1" s="366"/>
      <c r="H1" s="366"/>
    </row>
    <row r="2" spans="5:8" ht="12.75">
      <c r="E2" s="31" t="s">
        <v>67</v>
      </c>
      <c r="F2" s="31"/>
      <c r="G2" s="31"/>
      <c r="H2" s="31"/>
    </row>
    <row r="3" spans="1:8" ht="12.75">
      <c r="A3" s="27"/>
      <c r="E3" t="s">
        <v>100</v>
      </c>
      <c r="G3" s="31"/>
      <c r="H3" s="31"/>
    </row>
    <row r="4" spans="1:8" ht="12.75">
      <c r="A4" s="27"/>
      <c r="E4" t="s">
        <v>101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65" t="s">
        <v>104</v>
      </c>
      <c r="B6" s="365"/>
      <c r="C6" s="365"/>
      <c r="D6" s="365"/>
      <c r="E6" s="365"/>
      <c r="F6" s="365"/>
      <c r="G6" s="365"/>
      <c r="H6" s="365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66</v>
      </c>
      <c r="H9" s="14" t="s">
        <v>38</v>
      </c>
    </row>
    <row r="10" spans="1:10" ht="25.5">
      <c r="A10" s="28" t="s">
        <v>103</v>
      </c>
      <c r="B10" s="17" t="s">
        <v>102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102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82</v>
      </c>
      <c r="B14" s="17" t="s">
        <v>102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83</v>
      </c>
      <c r="B15" s="17" t="s">
        <v>102</v>
      </c>
      <c r="C15" s="4" t="s">
        <v>1</v>
      </c>
      <c r="D15" s="3" t="s">
        <v>39</v>
      </c>
      <c r="E15" s="4" t="s">
        <v>84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85</v>
      </c>
      <c r="B16" s="17" t="s">
        <v>102</v>
      </c>
      <c r="C16" s="4" t="s">
        <v>1</v>
      </c>
      <c r="D16" s="3" t="s">
        <v>39</v>
      </c>
      <c r="E16" s="4" t="s">
        <v>86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87</v>
      </c>
      <c r="B17" s="17" t="s">
        <v>102</v>
      </c>
      <c r="C17" s="4" t="s">
        <v>1</v>
      </c>
      <c r="D17" s="3" t="s">
        <v>39</v>
      </c>
      <c r="E17" s="4" t="s">
        <v>86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102</v>
      </c>
      <c r="C18" s="4" t="s">
        <v>1</v>
      </c>
      <c r="D18" s="3" t="s">
        <v>39</v>
      </c>
      <c r="E18" s="4" t="s">
        <v>86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102</v>
      </c>
      <c r="C19" s="4" t="s">
        <v>1</v>
      </c>
      <c r="D19" s="3" t="s">
        <v>39</v>
      </c>
      <c r="E19" s="4" t="s">
        <v>86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102</v>
      </c>
      <c r="C20" s="4" t="s">
        <v>1</v>
      </c>
      <c r="D20" s="3" t="s">
        <v>39</v>
      </c>
      <c r="E20" s="4" t="s">
        <v>86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102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102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102</v>
      </c>
      <c r="C23" s="4" t="s">
        <v>1</v>
      </c>
      <c r="D23" s="3" t="s">
        <v>6</v>
      </c>
      <c r="E23" s="4" t="s">
        <v>84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98</v>
      </c>
      <c r="B24" s="17" t="s">
        <v>102</v>
      </c>
      <c r="C24" s="4" t="s">
        <v>1</v>
      </c>
      <c r="D24" s="3" t="s">
        <v>6</v>
      </c>
      <c r="E24" s="4" t="s">
        <v>88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90</v>
      </c>
      <c r="B25" s="17" t="s">
        <v>102</v>
      </c>
      <c r="C25" s="4" t="s">
        <v>1</v>
      </c>
      <c r="D25" s="3" t="s">
        <v>6</v>
      </c>
      <c r="E25" s="4" t="s">
        <v>88</v>
      </c>
      <c r="F25" s="3" t="s">
        <v>89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102</v>
      </c>
      <c r="C26" s="4" t="s">
        <v>1</v>
      </c>
      <c r="D26" s="3" t="s">
        <v>6</v>
      </c>
      <c r="E26" s="4" t="s">
        <v>88</v>
      </c>
      <c r="F26" s="3" t="s">
        <v>89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102</v>
      </c>
      <c r="C27" s="4" t="s">
        <v>1</v>
      </c>
      <c r="D27" s="3" t="s">
        <v>6</v>
      </c>
      <c r="E27" s="4" t="s">
        <v>88</v>
      </c>
      <c r="F27" s="3" t="s">
        <v>89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102</v>
      </c>
      <c r="C28" s="4" t="s">
        <v>1</v>
      </c>
      <c r="D28" s="3" t="s">
        <v>6</v>
      </c>
      <c r="E28" s="4" t="s">
        <v>88</v>
      </c>
      <c r="F28" s="3" t="s">
        <v>89</v>
      </c>
      <c r="G28" s="4">
        <v>212</v>
      </c>
      <c r="H28" s="2"/>
    </row>
    <row r="29" spans="1:8" ht="12.75">
      <c r="A29" s="15" t="s">
        <v>12</v>
      </c>
      <c r="B29" s="17" t="s">
        <v>102</v>
      </c>
      <c r="C29" s="4" t="s">
        <v>1</v>
      </c>
      <c r="D29" s="3" t="s">
        <v>6</v>
      </c>
      <c r="E29" s="4" t="s">
        <v>88</v>
      </c>
      <c r="F29" s="3" t="s">
        <v>89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102</v>
      </c>
      <c r="C30" s="4" t="s">
        <v>1</v>
      </c>
      <c r="D30" s="3" t="s">
        <v>6</v>
      </c>
      <c r="E30" s="4" t="s">
        <v>88</v>
      </c>
      <c r="F30" s="3" t="s">
        <v>89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102</v>
      </c>
      <c r="C31" s="4" t="s">
        <v>1</v>
      </c>
      <c r="D31" s="3" t="s">
        <v>6</v>
      </c>
      <c r="E31" s="4" t="s">
        <v>88</v>
      </c>
      <c r="F31" s="3" t="s">
        <v>89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102</v>
      </c>
      <c r="C32" s="4" t="s">
        <v>1</v>
      </c>
      <c r="D32" s="3" t="s">
        <v>6</v>
      </c>
      <c r="E32" s="4" t="s">
        <v>88</v>
      </c>
      <c r="F32" s="3" t="s">
        <v>89</v>
      </c>
      <c r="G32" s="4">
        <v>222</v>
      </c>
      <c r="H32" s="25"/>
    </row>
    <row r="33" spans="1:8" ht="12.75">
      <c r="A33" s="15" t="s">
        <v>16</v>
      </c>
      <c r="B33" s="17" t="s">
        <v>102</v>
      </c>
      <c r="C33" s="4" t="s">
        <v>1</v>
      </c>
      <c r="D33" s="3" t="s">
        <v>6</v>
      </c>
      <c r="E33" s="4" t="s">
        <v>88</v>
      </c>
      <c r="F33" s="3" t="s">
        <v>89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102</v>
      </c>
      <c r="C34" s="4" t="s">
        <v>1</v>
      </c>
      <c r="D34" s="3" t="s">
        <v>6</v>
      </c>
      <c r="E34" s="4" t="s">
        <v>88</v>
      </c>
      <c r="F34" s="3" t="s">
        <v>89</v>
      </c>
      <c r="G34" s="4">
        <v>225</v>
      </c>
      <c r="H34" s="25"/>
    </row>
    <row r="35" spans="1:8" ht="12.75">
      <c r="A35" s="15" t="s">
        <v>18</v>
      </c>
      <c r="B35" s="17" t="s">
        <v>102</v>
      </c>
      <c r="C35" s="4" t="s">
        <v>1</v>
      </c>
      <c r="D35" s="3" t="s">
        <v>6</v>
      </c>
      <c r="E35" s="4" t="s">
        <v>88</v>
      </c>
      <c r="F35" s="3" t="s">
        <v>89</v>
      </c>
      <c r="G35" s="4">
        <v>226</v>
      </c>
      <c r="H35" s="25">
        <v>70</v>
      </c>
    </row>
    <row r="36" spans="1:8" ht="12.75">
      <c r="A36" s="15" t="s">
        <v>19</v>
      </c>
      <c r="B36" s="17" t="s">
        <v>102</v>
      </c>
      <c r="C36" s="4" t="s">
        <v>1</v>
      </c>
      <c r="D36" s="3" t="s">
        <v>6</v>
      </c>
      <c r="E36" s="4" t="s">
        <v>88</v>
      </c>
      <c r="F36" s="3" t="s">
        <v>89</v>
      </c>
      <c r="G36" s="4">
        <v>290</v>
      </c>
      <c r="H36" s="25">
        <v>10</v>
      </c>
    </row>
    <row r="37" spans="1:8" ht="12.75">
      <c r="A37" s="15" t="s">
        <v>20</v>
      </c>
      <c r="B37" s="17" t="s">
        <v>102</v>
      </c>
      <c r="C37" s="4" t="s">
        <v>1</v>
      </c>
      <c r="D37" s="3" t="s">
        <v>6</v>
      </c>
      <c r="E37" s="4" t="s">
        <v>88</v>
      </c>
      <c r="F37" s="3" t="s">
        <v>89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102</v>
      </c>
      <c r="C38" s="4" t="s">
        <v>1</v>
      </c>
      <c r="D38" s="3" t="s">
        <v>6</v>
      </c>
      <c r="E38" s="4" t="s">
        <v>88</v>
      </c>
      <c r="F38" s="3" t="s">
        <v>89</v>
      </c>
      <c r="G38" s="4">
        <v>310</v>
      </c>
      <c r="H38" s="25">
        <v>20</v>
      </c>
    </row>
    <row r="39" spans="1:8" ht="12.75">
      <c r="A39" s="15" t="s">
        <v>22</v>
      </c>
      <c r="B39" s="17" t="s">
        <v>102</v>
      </c>
      <c r="C39" s="4" t="s">
        <v>1</v>
      </c>
      <c r="D39" s="3" t="s">
        <v>6</v>
      </c>
      <c r="E39" s="4" t="s">
        <v>88</v>
      </c>
      <c r="F39" s="3" t="s">
        <v>89</v>
      </c>
      <c r="G39" s="4">
        <v>340</v>
      </c>
      <c r="H39" s="25">
        <v>47.1</v>
      </c>
    </row>
    <row r="40" spans="1:8" ht="6.75" customHeight="1">
      <c r="A40" s="15"/>
      <c r="B40" s="17" t="s">
        <v>102</v>
      </c>
      <c r="C40" s="4"/>
      <c r="D40" s="3"/>
      <c r="E40" s="4"/>
      <c r="F40" s="3"/>
      <c r="G40" s="4"/>
      <c r="H40" s="2"/>
    </row>
    <row r="41" spans="1:8" ht="13.5" customHeight="1">
      <c r="A41" s="15" t="s">
        <v>69</v>
      </c>
      <c r="B41" s="17" t="s">
        <v>102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68</v>
      </c>
      <c r="B42" s="17" t="s">
        <v>102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102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91</v>
      </c>
      <c r="B44" s="17" t="s">
        <v>102</v>
      </c>
      <c r="C44" s="3" t="s">
        <v>39</v>
      </c>
      <c r="D44" s="3" t="s">
        <v>43</v>
      </c>
      <c r="E44" s="4" t="s">
        <v>92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87</v>
      </c>
      <c r="B45" s="17" t="s">
        <v>102</v>
      </c>
      <c r="C45" s="3" t="s">
        <v>39</v>
      </c>
      <c r="D45" s="3" t="s">
        <v>43</v>
      </c>
      <c r="E45" s="4" t="s">
        <v>92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102</v>
      </c>
      <c r="C46" s="3" t="s">
        <v>39</v>
      </c>
      <c r="D46" s="3" t="s">
        <v>43</v>
      </c>
      <c r="E46" s="4" t="s">
        <v>92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102</v>
      </c>
      <c r="C47" s="3" t="s">
        <v>39</v>
      </c>
      <c r="D47" s="3" t="s">
        <v>43</v>
      </c>
      <c r="E47" s="4" t="s">
        <v>92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102</v>
      </c>
      <c r="C48" s="3" t="s">
        <v>39</v>
      </c>
      <c r="D48" s="3" t="s">
        <v>43</v>
      </c>
      <c r="E48" s="4" t="s">
        <v>92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102</v>
      </c>
      <c r="C49" s="4"/>
      <c r="D49" s="3"/>
      <c r="E49" s="4"/>
      <c r="F49" s="3"/>
      <c r="G49" s="4"/>
      <c r="H49" s="2"/>
    </row>
    <row r="50" spans="1:8" ht="12.75">
      <c r="A50" s="29" t="s">
        <v>105</v>
      </c>
      <c r="B50" s="17" t="s">
        <v>102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102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102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93</v>
      </c>
      <c r="B53" s="17" t="s">
        <v>102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102</v>
      </c>
      <c r="C54" s="5" t="s">
        <v>25</v>
      </c>
      <c r="D54" s="6" t="s">
        <v>1</v>
      </c>
      <c r="E54" s="4" t="s">
        <v>94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95</v>
      </c>
      <c r="B55" s="17" t="s">
        <v>102</v>
      </c>
      <c r="C55" s="5" t="s">
        <v>25</v>
      </c>
      <c r="D55" s="6" t="s">
        <v>1</v>
      </c>
      <c r="E55" s="4" t="s">
        <v>94</v>
      </c>
      <c r="F55" s="6" t="s">
        <v>96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102</v>
      </c>
      <c r="C56" s="5" t="s">
        <v>25</v>
      </c>
      <c r="D56" s="6" t="s">
        <v>1</v>
      </c>
      <c r="E56" s="4" t="s">
        <v>94</v>
      </c>
      <c r="F56" s="6" t="s">
        <v>96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102</v>
      </c>
      <c r="C57" s="5" t="s">
        <v>25</v>
      </c>
      <c r="D57" s="6" t="s">
        <v>1</v>
      </c>
      <c r="E57" s="4" t="s">
        <v>94</v>
      </c>
      <c r="F57" s="6" t="s">
        <v>96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102</v>
      </c>
      <c r="C58" s="5" t="s">
        <v>25</v>
      </c>
      <c r="D58" s="6" t="s">
        <v>1</v>
      </c>
      <c r="E58" s="4" t="s">
        <v>94</v>
      </c>
      <c r="F58" s="6" t="s">
        <v>96</v>
      </c>
      <c r="G58" s="4">
        <v>212</v>
      </c>
      <c r="H58" s="2">
        <v>8.5</v>
      </c>
    </row>
    <row r="59" spans="1:8" ht="12.75">
      <c r="A59" s="15" t="s">
        <v>12</v>
      </c>
      <c r="B59" s="17" t="s">
        <v>102</v>
      </c>
      <c r="C59" s="5" t="s">
        <v>25</v>
      </c>
      <c r="D59" s="6" t="s">
        <v>1</v>
      </c>
      <c r="E59" s="4" t="s">
        <v>94</v>
      </c>
      <c r="F59" s="6" t="s">
        <v>96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102</v>
      </c>
      <c r="C60" s="5" t="s">
        <v>25</v>
      </c>
      <c r="D60" s="6" t="s">
        <v>1</v>
      </c>
      <c r="E60" s="4" t="s">
        <v>94</v>
      </c>
      <c r="F60" s="6" t="s">
        <v>96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102</v>
      </c>
      <c r="C61" s="5" t="s">
        <v>25</v>
      </c>
      <c r="D61" s="6" t="s">
        <v>1</v>
      </c>
      <c r="E61" s="4" t="s">
        <v>94</v>
      </c>
      <c r="F61" s="6" t="s">
        <v>96</v>
      </c>
      <c r="G61" s="4">
        <v>221</v>
      </c>
      <c r="H61" s="2"/>
    </row>
    <row r="62" spans="1:8" ht="12.75" hidden="1">
      <c r="A62" s="15" t="s">
        <v>15</v>
      </c>
      <c r="B62" s="17" t="s">
        <v>102</v>
      </c>
      <c r="C62" s="5" t="s">
        <v>25</v>
      </c>
      <c r="D62" s="6" t="s">
        <v>1</v>
      </c>
      <c r="E62" s="4" t="s">
        <v>94</v>
      </c>
      <c r="F62" s="6" t="s">
        <v>96</v>
      </c>
      <c r="G62" s="4">
        <v>222</v>
      </c>
      <c r="H62" s="2"/>
    </row>
    <row r="63" spans="1:8" ht="12.75">
      <c r="A63" s="15" t="s">
        <v>16</v>
      </c>
      <c r="B63" s="17" t="s">
        <v>102</v>
      </c>
      <c r="C63" s="5" t="s">
        <v>25</v>
      </c>
      <c r="D63" s="6" t="s">
        <v>1</v>
      </c>
      <c r="E63" s="4" t="s">
        <v>94</v>
      </c>
      <c r="F63" s="6" t="s">
        <v>96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102</v>
      </c>
      <c r="C64" s="5" t="s">
        <v>25</v>
      </c>
      <c r="D64" s="6" t="s">
        <v>1</v>
      </c>
      <c r="E64" s="4" t="s">
        <v>94</v>
      </c>
      <c r="F64" s="6" t="s">
        <v>96</v>
      </c>
      <c r="G64" s="4">
        <v>225</v>
      </c>
      <c r="H64" s="2"/>
    </row>
    <row r="65" spans="1:8" ht="12.75" hidden="1">
      <c r="A65" s="15" t="s">
        <v>18</v>
      </c>
      <c r="B65" s="17" t="s">
        <v>102</v>
      </c>
      <c r="C65" s="5" t="s">
        <v>25</v>
      </c>
      <c r="D65" s="6" t="s">
        <v>1</v>
      </c>
      <c r="E65" s="4" t="s">
        <v>94</v>
      </c>
      <c r="F65" s="6" t="s">
        <v>96</v>
      </c>
      <c r="G65" s="4">
        <v>226</v>
      </c>
      <c r="H65" s="2"/>
    </row>
    <row r="66" spans="1:8" ht="12.75">
      <c r="A66" s="15" t="s">
        <v>19</v>
      </c>
      <c r="B66" s="17" t="s">
        <v>102</v>
      </c>
      <c r="C66" s="5" t="s">
        <v>25</v>
      </c>
      <c r="D66" s="6" t="s">
        <v>1</v>
      </c>
      <c r="E66" s="4" t="s">
        <v>94</v>
      </c>
      <c r="F66" s="6" t="s">
        <v>96</v>
      </c>
      <c r="G66" s="4">
        <v>290</v>
      </c>
      <c r="H66" s="2">
        <v>10</v>
      </c>
    </row>
    <row r="67" spans="1:8" ht="12.75">
      <c r="A67" s="15" t="s">
        <v>20</v>
      </c>
      <c r="B67" s="17" t="s">
        <v>102</v>
      </c>
      <c r="C67" s="5" t="s">
        <v>25</v>
      </c>
      <c r="D67" s="6" t="s">
        <v>1</v>
      </c>
      <c r="E67" s="4" t="s">
        <v>94</v>
      </c>
      <c r="F67" s="6" t="s">
        <v>96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102</v>
      </c>
      <c r="C68" s="5" t="s">
        <v>25</v>
      </c>
      <c r="D68" s="6" t="s">
        <v>1</v>
      </c>
      <c r="E68" s="4" t="s">
        <v>94</v>
      </c>
      <c r="F68" s="6" t="s">
        <v>96</v>
      </c>
      <c r="G68" s="4">
        <v>310</v>
      </c>
      <c r="H68" s="2">
        <v>10</v>
      </c>
    </row>
    <row r="69" spans="1:8" ht="12.75">
      <c r="A69" s="15" t="s">
        <v>22</v>
      </c>
      <c r="B69" s="17" t="s">
        <v>102</v>
      </c>
      <c r="C69" s="5" t="s">
        <v>25</v>
      </c>
      <c r="D69" s="6" t="s">
        <v>1</v>
      </c>
      <c r="E69" s="4" t="s">
        <v>94</v>
      </c>
      <c r="F69" s="6" t="s">
        <v>96</v>
      </c>
      <c r="G69" s="4">
        <v>340</v>
      </c>
      <c r="H69" s="2">
        <v>20</v>
      </c>
    </row>
    <row r="70" spans="1:8" ht="6" customHeight="1">
      <c r="A70" s="15"/>
      <c r="B70" s="17" t="s">
        <v>102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106</v>
      </c>
      <c r="B73" s="3" t="s">
        <v>64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64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64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64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64</v>
      </c>
      <c r="C77" s="5" t="s">
        <v>25</v>
      </c>
      <c r="D77" s="6" t="s">
        <v>1</v>
      </c>
      <c r="E77" s="4" t="s">
        <v>97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95</v>
      </c>
      <c r="B78" s="3" t="s">
        <v>64</v>
      </c>
      <c r="C78" s="5" t="s">
        <v>25</v>
      </c>
      <c r="D78" s="6" t="s">
        <v>1</v>
      </c>
      <c r="E78" s="4" t="s">
        <v>97</v>
      </c>
      <c r="F78" s="6" t="s">
        <v>96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64</v>
      </c>
      <c r="C79" s="5" t="s">
        <v>25</v>
      </c>
      <c r="D79" s="6" t="s">
        <v>1</v>
      </c>
      <c r="E79" s="4" t="s">
        <v>97</v>
      </c>
      <c r="F79" s="6" t="s">
        <v>96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64</v>
      </c>
      <c r="C80" s="5" t="s">
        <v>25</v>
      </c>
      <c r="D80" s="6" t="s">
        <v>1</v>
      </c>
      <c r="E80" s="4" t="s">
        <v>97</v>
      </c>
      <c r="F80" s="6" t="s">
        <v>96</v>
      </c>
      <c r="G80" s="4">
        <v>211</v>
      </c>
      <c r="H80" s="2">
        <v>267.8</v>
      </c>
    </row>
    <row r="81" spans="1:8" ht="12.75">
      <c r="A81" s="15" t="s">
        <v>11</v>
      </c>
      <c r="B81" s="3" t="s">
        <v>64</v>
      </c>
      <c r="C81" s="5" t="s">
        <v>25</v>
      </c>
      <c r="D81" s="6" t="s">
        <v>1</v>
      </c>
      <c r="E81" s="4" t="s">
        <v>97</v>
      </c>
      <c r="F81" s="6" t="s">
        <v>96</v>
      </c>
      <c r="G81" s="4">
        <v>212</v>
      </c>
      <c r="H81" s="2">
        <v>6.8</v>
      </c>
    </row>
    <row r="82" spans="1:8" ht="12.75">
      <c r="A82" s="15" t="s">
        <v>12</v>
      </c>
      <c r="B82" s="3" t="s">
        <v>64</v>
      </c>
      <c r="C82" s="5" t="s">
        <v>25</v>
      </c>
      <c r="D82" s="6" t="s">
        <v>1</v>
      </c>
      <c r="E82" s="4" t="s">
        <v>97</v>
      </c>
      <c r="F82" s="6" t="s">
        <v>96</v>
      </c>
      <c r="G82" s="4">
        <v>213</v>
      </c>
      <c r="H82" s="2">
        <v>70.2</v>
      </c>
    </row>
    <row r="83" spans="1:8" ht="12.75">
      <c r="A83" s="15" t="s">
        <v>13</v>
      </c>
      <c r="B83" s="3" t="s">
        <v>64</v>
      </c>
      <c r="C83" s="5" t="s">
        <v>25</v>
      </c>
      <c r="D83" s="6" t="s">
        <v>1</v>
      </c>
      <c r="E83" s="4" t="s">
        <v>97</v>
      </c>
      <c r="F83" s="6" t="s">
        <v>96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64</v>
      </c>
      <c r="C84" s="5" t="s">
        <v>25</v>
      </c>
      <c r="D84" s="6" t="s">
        <v>1</v>
      </c>
      <c r="E84" s="4" t="s">
        <v>97</v>
      </c>
      <c r="F84" s="6" t="s">
        <v>96</v>
      </c>
      <c r="G84" s="4">
        <v>221</v>
      </c>
      <c r="H84" s="2"/>
    </row>
    <row r="85" spans="1:8" ht="12.75">
      <c r="A85" s="15" t="s">
        <v>16</v>
      </c>
      <c r="B85" s="3" t="s">
        <v>64</v>
      </c>
      <c r="C85" s="5" t="s">
        <v>25</v>
      </c>
      <c r="D85" s="6" t="s">
        <v>1</v>
      </c>
      <c r="E85" s="4" t="s">
        <v>97</v>
      </c>
      <c r="F85" s="6" t="s">
        <v>96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64</v>
      </c>
      <c r="C86" s="5" t="s">
        <v>25</v>
      </c>
      <c r="D86" s="6" t="s">
        <v>1</v>
      </c>
      <c r="E86" s="4" t="s">
        <v>97</v>
      </c>
      <c r="F86" s="6" t="s">
        <v>96</v>
      </c>
      <c r="G86" s="4">
        <v>226</v>
      </c>
      <c r="H86" s="2"/>
    </row>
    <row r="87" spans="1:8" ht="12.75">
      <c r="A87" s="15" t="s">
        <v>20</v>
      </c>
      <c r="B87" s="3" t="s">
        <v>64</v>
      </c>
      <c r="C87" s="5" t="s">
        <v>25</v>
      </c>
      <c r="D87" s="6" t="s">
        <v>1</v>
      </c>
      <c r="E87" s="4" t="s">
        <v>97</v>
      </c>
      <c r="F87" s="6" t="s">
        <v>96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64</v>
      </c>
      <c r="C88" s="5" t="s">
        <v>25</v>
      </c>
      <c r="D88" s="6" t="s">
        <v>1</v>
      </c>
      <c r="E88" s="4" t="s">
        <v>97</v>
      </c>
      <c r="F88" s="6" t="s">
        <v>96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70</v>
      </c>
      <c r="B90" s="3" t="s">
        <v>64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71</v>
      </c>
      <c r="B91" s="3" t="s">
        <v>64</v>
      </c>
      <c r="C91" s="5" t="s">
        <v>6</v>
      </c>
      <c r="D91" s="3" t="s">
        <v>74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72</v>
      </c>
      <c r="B92" s="3" t="s">
        <v>64</v>
      </c>
      <c r="C92" s="5" t="s">
        <v>6</v>
      </c>
      <c r="D92" s="3" t="s">
        <v>74</v>
      </c>
      <c r="E92" s="5" t="s">
        <v>75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73</v>
      </c>
      <c r="B93" s="3" t="s">
        <v>64</v>
      </c>
      <c r="C93" s="5" t="s">
        <v>6</v>
      </c>
      <c r="D93" s="3" t="s">
        <v>74</v>
      </c>
      <c r="E93" s="5" t="s">
        <v>75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64</v>
      </c>
      <c r="C94" s="5" t="s">
        <v>6</v>
      </c>
      <c r="D94" s="3" t="s">
        <v>74</v>
      </c>
      <c r="E94" s="5" t="s">
        <v>75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76</v>
      </c>
      <c r="B96" s="3" t="s">
        <v>64</v>
      </c>
      <c r="C96" s="5" t="s">
        <v>74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80</v>
      </c>
      <c r="B97" s="3" t="s">
        <v>64</v>
      </c>
      <c r="C97" s="5" t="s">
        <v>74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77</v>
      </c>
      <c r="B98" s="3" t="s">
        <v>64</v>
      </c>
      <c r="C98" s="5" t="s">
        <v>74</v>
      </c>
      <c r="D98" s="3" t="s">
        <v>1</v>
      </c>
      <c r="E98" s="5" t="s">
        <v>79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78</v>
      </c>
      <c r="B99" s="3" t="s">
        <v>64</v>
      </c>
      <c r="C99" s="5" t="s">
        <v>74</v>
      </c>
      <c r="D99" s="3" t="s">
        <v>1</v>
      </c>
      <c r="E99" s="5" t="s">
        <v>79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64</v>
      </c>
      <c r="C100" s="5" t="s">
        <v>74</v>
      </c>
      <c r="D100" s="3" t="s">
        <v>1</v>
      </c>
      <c r="E100" s="5" t="s">
        <v>79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64</v>
      </c>
      <c r="C101" s="5" t="s">
        <v>74</v>
      </c>
      <c r="D101" s="3" t="s">
        <v>1</v>
      </c>
      <c r="E101" s="5" t="s">
        <v>79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64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64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64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63</v>
      </c>
      <c r="B106" s="3" t="s">
        <v>64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64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64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107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2018-12-28T05:38:46Z</cp:lastPrinted>
  <dcterms:created xsi:type="dcterms:W3CDTF">2005-12-27T06:54:28Z</dcterms:created>
  <dcterms:modified xsi:type="dcterms:W3CDTF">2018-12-28T05:40:52Z</dcterms:modified>
  <cp:category/>
  <cp:version/>
  <cp:contentType/>
  <cp:contentStatus/>
</cp:coreProperties>
</file>