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1100" windowHeight="5850" tabRatio="532" activeTab="2"/>
  </bookViews>
  <sheets>
    <sheet name="прил.4 нов без КОСГУ к бюжету" sheetId="1" r:id="rId1"/>
    <sheet name="ПРИЛ.6" sheetId="2" r:id="rId2"/>
    <sheet name="прил.7" sheetId="3" r:id="rId3"/>
    <sheet name="прил.5" sheetId="4" r:id="rId4"/>
    <sheet name="прил.1" sheetId="5" r:id="rId5"/>
    <sheet name="прил.2" sheetId="6" r:id="rId6"/>
    <sheet name="дох.3" sheetId="7" r:id="rId7"/>
    <sheet name="ведфункц" sheetId="8" state="hidden" r:id="rId8"/>
  </sheets>
  <definedNames>
    <definedName name="_xlnm.Print_Area" localSheetId="7">'ведфункц'!$A$1:$H$111</definedName>
  </definedNames>
  <calcPr fullCalcOnLoad="1"/>
</workbook>
</file>

<file path=xl/sharedStrings.xml><?xml version="1.0" encoding="utf-8"?>
<sst xmlns="http://schemas.openxmlformats.org/spreadsheetml/2006/main" count="2116" uniqueCount="431">
  <si>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</si>
  <si>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</si>
  <si>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</si>
  <si>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</si>
  <si>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</si>
  <si>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</si>
  <si>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</si>
  <si>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</si>
  <si>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</si>
  <si>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</si>
  <si>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</si>
  <si>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</si>
  <si>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</si>
  <si>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</si>
  <si>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</si>
  <si>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</si>
  <si>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</si>
  <si>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</si>
  <si>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</si>
  <si>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</si>
  <si>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</si>
  <si>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</si>
  <si>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</si>
  <si>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</si>
  <si>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</si>
  <si>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</si>
  <si>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</si>
  <si>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</si>
  <si>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</si>
  <si>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</si>
  <si>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</si>
  <si>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</si>
  <si>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</si>
  <si>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</si>
  <si>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</si>
  <si>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</si>
  <si>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</si>
  <si>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</si>
  <si>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</si>
  <si>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</si>
  <si>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</si>
  <si>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</si>
  <si>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</si>
  <si>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</si>
  <si>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</si>
  <si>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</si>
  <si>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</si>
  <si>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</si>
  <si>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</si>
  <si>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</si>
  <si>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</si>
  <si>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</si>
  <si>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</si>
  <si>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</si>
  <si>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</si>
  <si>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</si>
  <si>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</si>
  <si>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</si>
  <si>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</si>
  <si>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</si>
  <si>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</si>
  <si>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</si>
  <si>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</si>
  <si>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</si>
  <si>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</si>
  <si>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</si>
  <si>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</si>
  <si>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</si>
  <si>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</si>
  <si>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</si>
  <si>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</si>
  <si>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</si>
  <si>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</si>
  <si>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</si>
  <si>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</si>
  <si>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</si>
  <si>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</si>
  <si>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</si>
  <si>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</si>
  <si>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</si>
  <si>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</si>
  <si>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</si>
  <si>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</si>
  <si>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</si>
  <si>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</si>
  <si>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</si>
  <si>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</si>
  <si>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</si>
  <si>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</si>
  <si>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</si>
  <si>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</si>
  <si>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</si>
  <si>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</si>
  <si>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</si>
  <si>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</si>
  <si>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</si>
  <si>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</si>
  <si>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</si>
  <si>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</si>
  <si>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</si>
  <si>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</si>
  <si>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</si>
  <si>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</si>
  <si>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</si>
  <si>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</si>
  <si>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</si>
  <si>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</si>
  <si>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</si>
  <si>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</si>
  <si>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</si>
  <si>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</si>
  <si>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</si>
  <si>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</si>
  <si>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</si>
  <si>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</si>
  <si>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</si>
  <si>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</si>
  <si>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</si>
  <si>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</si>
  <si>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</si>
  <si>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158 2 00 00000 00 0000 000</t>
  </si>
  <si>
    <t>158 2 02 00000 00 0000 000</t>
  </si>
  <si>
    <t>158 2 02 01001 00 0000 151</t>
  </si>
  <si>
    <t xml:space="preserve">Дотации на выравнивание уровня бюджетной обеспеченности </t>
  </si>
  <si>
    <t>158 2 02 02000 00 0000 151</t>
  </si>
  <si>
    <t>Субсидии бюджетам субъектов  Российской Федерации и муниципальных образований (межбюджетные субсидии)</t>
  </si>
  <si>
    <t>182 1 05 00000 00 0000 000</t>
  </si>
  <si>
    <t>Единый сельскохозяйственный налог</t>
  </si>
  <si>
    <t>00</t>
  </si>
  <si>
    <t>000 00 00</t>
  </si>
  <si>
    <t>000</t>
  </si>
  <si>
    <t>Пенсионное обеспечение</t>
  </si>
  <si>
    <t>01</t>
  </si>
  <si>
    <t>491 01 00</t>
  </si>
  <si>
    <t>Доплаты к пенсии</t>
  </si>
  <si>
    <t>491 00 00</t>
  </si>
  <si>
    <t>200</t>
  </si>
  <si>
    <t>260</t>
  </si>
  <si>
    <t>263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</si>
  <si>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</si>
  <si>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</si>
  <si>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</si>
  <si>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</si>
  <si>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</si>
  <si>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</si>
  <si>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</si>
  <si>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</si>
  <si>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</si>
  <si>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</si>
  <si>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</si>
  <si>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</si>
  <si>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</si>
  <si>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</si>
  <si>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</si>
  <si>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</si>
  <si>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</si>
  <si>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</si>
  <si>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014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</si>
  <si>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</si>
  <si>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</si>
  <si>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</si>
  <si>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</si>
  <si>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158 2 02 030000 00 0000 151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</si>
  <si>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</si>
  <si>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</si>
  <si>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</si>
  <si>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</si>
  <si>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310</t>
  </si>
  <si>
    <t>312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</si>
  <si>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</si>
  <si>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</si>
  <si>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</si>
  <si>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</si>
  <si>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</si>
  <si>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</si>
  <si>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</si>
  <si>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</si>
  <si>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</si>
  <si>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</si>
  <si>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</si>
  <si>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</si>
  <si>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</si>
  <si>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</si>
  <si>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</si>
  <si>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</si>
  <si>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</si>
  <si>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Пенсии, пособия,выплачиваемые организациями сектора государственного управлния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</si>
  <si>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</si>
  <si>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</si>
  <si>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</si>
  <si>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</si>
  <si>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</si>
  <si>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</si>
  <si>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</si>
  <si>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</si>
  <si>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</si>
  <si>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</si>
  <si>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</si>
  <si>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</si>
  <si>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</si>
  <si>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</si>
  <si>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3510500</t>
  </si>
  <si>
    <t>244</t>
  </si>
  <si>
    <t>225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</si>
  <si>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</si>
  <si>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</si>
  <si>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</si>
  <si>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</si>
  <si>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</si>
  <si>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158 2 02 03015 10 0000 151</t>
  </si>
  <si>
    <t>512 97 00</t>
  </si>
  <si>
    <t>1 03 00000 00 0000 000</t>
  </si>
  <si>
    <t>НАЛОГИ НА ТОВАРЫ (РАБОТЫ, УСЛУГИ), РЕАЛИЗУЕМЫЕ НА ТЕРРИТОРИИ РОССИЙСКОЙ ФЕДЕРАЦИИ</t>
  </si>
  <si>
    <t>315 02 00</t>
  </si>
  <si>
    <t>351 05 00</t>
  </si>
  <si>
    <t>Поддержка дорожного хозяйства</t>
  </si>
  <si>
    <t xml:space="preserve"> Источники внутреннего финансирования</t>
  </si>
  <si>
    <t xml:space="preserve">000 00 00 </t>
  </si>
  <si>
    <t xml:space="preserve">НАЦИОНАЛЬНАЯ БЕЗОПАСНОСТЬ </t>
  </si>
  <si>
    <t>ПРАВООХРАНИТЕЛЬНАЯ ДЕЯТЕЛЬНОСТЬ</t>
  </si>
  <si>
    <t>14</t>
  </si>
  <si>
    <t>Муниципальная целевая программа "Профилактика терроризма и экстремизма в МО "Олойское" на 2014-2016 гг.</t>
  </si>
  <si>
    <t>795 00 01</t>
  </si>
  <si>
    <t>015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</si>
  <si>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</si>
  <si>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</si>
  <si>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</si>
  <si>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</si>
  <si>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</si>
  <si>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</si>
  <si>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</si>
  <si>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</si>
  <si>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</si>
  <si>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</si>
  <si>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</si>
  <si>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</si>
  <si>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6</t>
  </si>
  <si>
    <t>Приложение 7</t>
  </si>
  <si>
    <t>Объем взаимствований -  всего</t>
  </si>
  <si>
    <t>в том числе</t>
  </si>
  <si>
    <t>1. Кредиты</t>
  </si>
  <si>
    <t>2. Ценные бумаги</t>
  </si>
  <si>
    <t>3. Обязательства</t>
  </si>
  <si>
    <t>Приложение 5</t>
  </si>
  <si>
    <t>Верхний предел муниципального внутреннего долга</t>
  </si>
  <si>
    <t>Предельный объем обязательств по муниципальным гарантиям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</si>
  <si>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</si>
  <si>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</si>
  <si>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</si>
  <si>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</si>
  <si>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</si>
  <si>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</si>
  <si>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 xml:space="preserve"> 1 17 05050 10 0000 180</t>
  </si>
  <si>
    <t>Прочие неналоговые доходы бюджетов поселений</t>
  </si>
  <si>
    <t>2 08 05000 10 000 180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</si>
  <si>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</si>
  <si>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</si>
  <si>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</si>
  <si>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</si>
  <si>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</si>
  <si>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Источники финансирования дефицита бюджета - всего</t>
  </si>
  <si>
    <t>000 01 00 00 00 00 0000 000</t>
  </si>
  <si>
    <t>Приложение 3</t>
  </si>
  <si>
    <t>Приложение 4</t>
  </si>
  <si>
    <t>351 05 02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</si>
  <si>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</si>
  <si>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</si>
  <si>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</si>
  <si>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</si>
  <si>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</si>
  <si>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Дорожный фонд МО  "Олойское"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</si>
  <si>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</si>
  <si>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</si>
  <si>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</si>
  <si>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</si>
  <si>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</si>
  <si>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</si>
  <si>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</si>
  <si>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</si>
  <si>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</si>
  <si>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</si>
  <si>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</si>
  <si>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</si>
  <si>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</si>
  <si>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</si>
  <si>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</si>
  <si>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</si>
  <si>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</si>
  <si>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</si>
  <si>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СОФИНАНСИРОВАНИЕ РЕАЛИЗАЦИИ МЕРОПРИЯТИЙ ПЕРЕЧНЯ НАРОДНЫХ ИНИЦИАТИВ</t>
  </si>
  <si>
    <t>КОММУНАЛЬНОЕ ХОЗЯЙСТВО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</si>
  <si>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</si>
  <si>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</si>
  <si>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</si>
  <si>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</si>
  <si>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</si>
  <si>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"ОЛОЙСКОЕ"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</si>
  <si>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</si>
  <si>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</si>
  <si>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</si>
  <si>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</si>
  <si>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</si>
  <si>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</si>
  <si>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</si>
  <si>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</si>
  <si>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</si>
  <si>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</si>
  <si>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</si>
  <si>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</si>
  <si>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</si>
  <si>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</si>
  <si>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</si>
  <si>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</si>
  <si>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ОБЕСПЕЧЕНИЕ ДЕЯТЕЛЬНОСТИ ГРУППЫ ХОЗЯЙСТВЕННОГО ОБСЛУЖИВАНИЯ</t>
  </si>
  <si>
    <t>Расходы на выплаты персоналу 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</si>
  <si>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</si>
  <si>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</si>
  <si>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</si>
  <si>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</si>
  <si>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</si>
  <si>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</si>
  <si>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</si>
  <si>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</si>
  <si>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</si>
  <si>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</si>
  <si>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</si>
  <si>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</si>
  <si>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91 2 01 73110</t>
  </si>
  <si>
    <t>79 5 00 00000</t>
  </si>
  <si>
    <t xml:space="preserve"> 79 5 01 00000</t>
  </si>
  <si>
    <t xml:space="preserve">79 5 01 90140 </t>
  </si>
  <si>
    <t>91 3 00 00000</t>
  </si>
  <si>
    <t>91 3 14 90150</t>
  </si>
  <si>
    <t>91 4 00 00000</t>
  </si>
  <si>
    <t>91 4  00 00000</t>
  </si>
  <si>
    <t>91 4 01 90160</t>
  </si>
  <si>
    <t>91 4 02 90170</t>
  </si>
  <si>
    <t>91 4 03 00000</t>
  </si>
  <si>
    <t>91 4 03 90180</t>
  </si>
  <si>
    <t>91 4 04 90190</t>
  </si>
  <si>
    <t>91 4 05 90200</t>
  </si>
  <si>
    <t>91 4 06 90210</t>
  </si>
  <si>
    <t>91 7 07 90220</t>
  </si>
  <si>
    <t>91 0 00 00000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</si>
  <si>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</si>
  <si>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</si>
  <si>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</si>
  <si>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</si>
  <si>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</si>
  <si>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</si>
  <si>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</si>
  <si>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</si>
  <si>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</si>
  <si>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91 7 12 00000</t>
  </si>
  <si>
    <t>91 7 12 90310</t>
  </si>
  <si>
    <t>0 0 00 00000</t>
  </si>
  <si>
    <t xml:space="preserve"> </t>
  </si>
  <si>
    <t>2 02 15001 10 0000 151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</si>
  <si>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</si>
  <si>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</si>
  <si>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2 02 29999 10 0000 151</t>
  </si>
  <si>
    <t>Прочие субсидии бюджетам сельских поселений</t>
  </si>
  <si>
    <t>2 02 35118 10 0000 151</t>
  </si>
  <si>
    <t xml:space="preserve">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</si>
  <si>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</si>
  <si>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</si>
  <si>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</si>
  <si>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трансферты,передаваемые бюджетам сельских поселений</t>
  </si>
  <si>
    <t xml:space="preserve"> 2017 ГОД</t>
  </si>
  <si>
    <t>плановый период</t>
  </si>
  <si>
    <t>2018 год</t>
  </si>
  <si>
    <t>2019 год</t>
  </si>
  <si>
    <t>158 2 02 15001 10 0000 151</t>
  </si>
  <si>
    <t>Дотации бюджетам сельских поселений на выравнивание бюджетной обеспеченности</t>
  </si>
  <si>
    <t>158 2 02 29999 10 0000 151</t>
  </si>
  <si>
    <t>Субвенции бюджетам бюджетной системы Российской Федерации</t>
  </si>
  <si>
    <t>158 2 02 35118 10 0000 151</t>
  </si>
  <si>
    <t>158  22 02 30024 00 0000 151</t>
  </si>
  <si>
    <t>158 2 02 30024 10 0000 151</t>
  </si>
  <si>
    <t>2017 год</t>
  </si>
  <si>
    <t>объем  условно утверждаемых  расходов</t>
  </si>
  <si>
    <t>( руб.)</t>
  </si>
  <si>
    <t>на 1 января 2018 г.</t>
  </si>
  <si>
    <t>на 1 января 2018 г.,на 1 января 2019г.,на 1 января 2020 г.</t>
  </si>
  <si>
    <t>на 1 января 2019г.</t>
  </si>
  <si>
    <t>на 1 января 2020г.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</si>
  <si>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</si>
  <si>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 xml:space="preserve">Прочие работы, услуги </t>
  </si>
  <si>
    <t>МЕРОПРИЯТИЯ В ОБЛАСТИ СТРОИТЕЛЬСТВА,АРХИТЕКТУРЫ И ГРАДОСТРОИТЕЛЬСТВА</t>
  </si>
  <si>
    <t>12</t>
  </si>
  <si>
    <t>91 9 13 90270</t>
  </si>
  <si>
    <t>242</t>
  </si>
  <si>
    <t>Прочие межбюджетные трансферты, передаваемые бюджетам поселений</t>
  </si>
  <si>
    <t>к решению Думы МО "Гаханское" от        июля  2017 г. №            "О внесении изменений в бюджет муниципального образования «Гаханское » на 2017 год  и плановый период 2018 - 2019 гг."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</si>
  <si>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</si>
  <si>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250 1 11 05025 10 0000 120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</si>
  <si>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</si>
  <si>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250 1 11 05020 00 0000 120</t>
  </si>
  <si>
    <t>250 1 11 00000 00 0000 100</t>
  </si>
  <si>
    <t xml:space="preserve">Доходы от использования имущества, находящегося в государственной и муниципальной собственности </t>
  </si>
  <si>
    <t xml:space="preserve">Главные администраторы доходов  бюджета поселения - органов государственной власти  МО "Гаханское" </t>
  </si>
  <si>
    <t>Администрация муниципального образования "Гаханское"</t>
  </si>
  <si>
    <t>250</t>
  </si>
  <si>
    <t>030</t>
  </si>
  <si>
    <t>Финансовый отдел администрации муниципального образования "Гаханское"</t>
  </si>
  <si>
    <t xml:space="preserve"> 1 11 05025 10 0000 120</t>
  </si>
  <si>
    <t>к решению Думы МО "Гаханское от         июля 2017 г. №     "О внесении изменений в бюджет муниципального образования «Гаханское » на 2017 год  и плановый период 2018 - 2019 гг."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</si>
  <si>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2017 год и плановый период на 2018-2019г.»</t>
  </si>
  <si>
    <t>030 01 05 02 00 00 0000 500</t>
  </si>
  <si>
    <t>030 01 05 02 00 10 0000 500</t>
  </si>
  <si>
    <t>030 01 05 02 01 10 0000 510</t>
  </si>
  <si>
    <t>030 01 05 00 00 00 0000 600</t>
  </si>
  <si>
    <t>030 01 05 02 00 10 0000 600</t>
  </si>
  <si>
    <t>030 01 05 02 01 10 0000 610</t>
  </si>
  <si>
    <t>к решению Думы МО "Гаханское" от    июля  2017 г. №     "О внесении изменений в бюджет муниципального образования «Гаханское » на 2017 год  и плановый период 2018 - 2019 гг."</t>
  </si>
  <si>
    <t xml:space="preserve">Программа муниципальных взаимстоваваний муниципального образования "Гаханское" </t>
  </si>
  <si>
    <t xml:space="preserve">            дефицита  бюджета муниципального образования "Гаханское"  на 2017 год и плановый период 2018-2019 гг.</t>
  </si>
  <si>
    <t>к решению Думы МО "Гаханское" от     июля  2017 г. №     "О внесении изменений в бюджет муниципального образования «Гаханское » на 2017 год  и плановый период 2018 - 2019 гг."</t>
  </si>
  <si>
    <t>Ведомственная стуктура расходов бюджета муниципального образования "Гаханское" на 2017 год и плановый период 2018-2019 гг.</t>
  </si>
  <si>
    <t>к решению Думы МО "Гаханское" от     июля 2017 г. №     "О внесении изменений в бюджет муниципального образования «Гаханское » на 2017 год  и плановый период 2018 - 2019 гг."</t>
  </si>
  <si>
    <t>к решению Думы МО "Гаханское" от       июля 2017 г. №         "О внесении изменений в бюджет муниципального образования «Гаханское » на 2017 год  и плановый период 2018 - 2019 гг."</t>
  </si>
  <si>
    <t>91 9 13 90150</t>
  </si>
  <si>
    <t>Мероприятия по благоустройству городских округов и поселений (РЕАЛИЗАЦИЯ МЕРОПРИЯТИЙ  ПЕРЕЧНЯ НАРОДНЫХ ИНИЦИАТИВ)</t>
  </si>
  <si>
    <t>91 8 16 90150</t>
  </si>
  <si>
    <t>Исполнение суд.актов РФ и мир.соглаш по возмещ.вреда</t>
  </si>
  <si>
    <t>МКУК КИЦ МО "ГАХАНСКОЕ"</t>
  </si>
  <si>
    <t>030 01 02 00 00 0000 700</t>
  </si>
  <si>
    <t>030 01 02 00 00 0000 000</t>
  </si>
  <si>
    <t>110</t>
  </si>
  <si>
    <t xml:space="preserve">Поступление в бюджет муниципального образования "Гаханское" на 2017 год </t>
  </si>
  <si>
    <t xml:space="preserve">Программа муниципальных гарантий муниципального образования "Гаханское"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</si>
</sst>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b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6" fillId="0" borderId="22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7" fillId="33" borderId="15" xfId="0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1" fontId="16" fillId="33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172" fontId="17" fillId="33" borderId="15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distributed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4" fillId="34" borderId="36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14" fillId="0" borderId="22" xfId="0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left" wrapText="1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 wrapText="1"/>
    </xf>
    <xf numFmtId="0" fontId="21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left" wrapText="1"/>
    </xf>
    <xf numFmtId="0" fontId="15" fillId="0" borderId="3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wrapText="1"/>
    </xf>
    <xf numFmtId="0" fontId="14" fillId="34" borderId="22" xfId="0" applyFont="1" applyFill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1" fontId="14" fillId="0" borderId="38" xfId="0" applyNumberFormat="1" applyFont="1" applyBorder="1" applyAlignment="1">
      <alignment horizontal="center"/>
    </xf>
    <xf numFmtId="1" fontId="14" fillId="0" borderId="4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1" fontId="15" fillId="0" borderId="33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24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6" fillId="0" borderId="3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5" xfId="0" applyBorder="1" applyAlignment="1">
      <alignment horizontal="right" wrapText="1"/>
    </xf>
    <xf numFmtId="0" fontId="15" fillId="0" borderId="0" xfId="0" applyFont="1" applyBorder="1" applyAlignment="1">
      <alignment/>
    </xf>
    <xf numFmtId="0" fontId="15" fillId="0" borderId="25" xfId="0" applyFont="1" applyBorder="1" applyAlignment="1">
      <alignment horizontal="right" wrapText="1"/>
    </xf>
    <xf numFmtId="1" fontId="17" fillId="0" borderId="48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14" fillId="0" borderId="38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7" fillId="0" borderId="22" xfId="0" applyNumberFormat="1" applyFont="1" applyBorder="1" applyAlignment="1">
      <alignment horizontal="center" vertical="center"/>
    </xf>
    <xf numFmtId="1" fontId="16" fillId="34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wrapText="1"/>
    </xf>
    <xf numFmtId="2" fontId="19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4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4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43" xfId="0" applyNumberFormat="1" applyFont="1" applyBorder="1" applyAlignment="1">
      <alignment horizontal="justify" vertical="center" wrapText="1"/>
    </xf>
    <xf numFmtId="49" fontId="17" fillId="0" borderId="22" xfId="0" applyNumberFormat="1" applyFont="1" applyBorder="1" applyAlignment="1">
      <alignment horizontal="justify" vertical="center"/>
    </xf>
    <xf numFmtId="0" fontId="17" fillId="0" borderId="42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5" fillId="34" borderId="33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25" xfId="0" applyFont="1" applyBorder="1" applyAlignment="1">
      <alignment/>
    </xf>
    <xf numFmtId="0" fontId="14" fillId="0" borderId="4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57" xfId="0" applyFont="1" applyBorder="1" applyAlignment="1">
      <alignment/>
    </xf>
    <xf numFmtId="0" fontId="14" fillId="0" borderId="4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1"/>
  <sheetViews>
    <sheetView zoomScalePageLayoutView="0" workbookViewId="0" topLeftCell="A193">
      <selection activeCell="A1" sqref="A1:K215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125" style="0" bestFit="1" customWidth="1"/>
  </cols>
  <sheetData>
    <row r="2" spans="5:11" ht="12.75">
      <c r="E2" s="233" t="s">
        <v>263</v>
      </c>
      <c r="F2" s="233"/>
      <c r="G2" s="233"/>
      <c r="H2" s="233"/>
      <c r="I2" s="233"/>
      <c r="J2" s="234"/>
      <c r="K2" s="234"/>
    </row>
    <row r="3" spans="1:11" ht="39.75" customHeight="1">
      <c r="A3" s="42"/>
      <c r="B3" s="42"/>
      <c r="C3" s="42"/>
      <c r="D3" s="42"/>
      <c r="E3" s="42"/>
      <c r="F3" s="246" t="s">
        <v>417</v>
      </c>
      <c r="G3" s="247"/>
      <c r="H3" s="247"/>
      <c r="I3" s="247"/>
      <c r="J3" s="247"/>
      <c r="K3" s="247"/>
    </row>
    <row r="4" spans="1:11" ht="14.25">
      <c r="A4" s="248" t="s">
        <v>418</v>
      </c>
      <c r="B4" s="248"/>
      <c r="C4" s="248"/>
      <c r="D4" s="248"/>
      <c r="E4" s="248"/>
      <c r="F4" s="248"/>
      <c r="G4" s="248"/>
      <c r="H4" s="248"/>
      <c r="I4" s="248"/>
      <c r="J4" s="234"/>
      <c r="K4" s="234"/>
    </row>
    <row r="5" spans="1:11" ht="15">
      <c r="A5" s="41"/>
      <c r="B5" s="41"/>
      <c r="C5" s="41"/>
      <c r="D5" s="41"/>
      <c r="E5" s="41"/>
      <c r="F5" s="41"/>
      <c r="G5" s="41"/>
      <c r="H5" s="41"/>
      <c r="K5" s="70" t="s">
        <v>113</v>
      </c>
    </row>
    <row r="6" spans="1:11" ht="15.75" customHeight="1">
      <c r="A6" s="236" t="s">
        <v>31</v>
      </c>
      <c r="B6" s="238" t="s">
        <v>30</v>
      </c>
      <c r="C6" s="239"/>
      <c r="D6" s="239"/>
      <c r="E6" s="239"/>
      <c r="F6" s="240"/>
      <c r="G6" s="241"/>
      <c r="H6" s="242" t="s">
        <v>66</v>
      </c>
      <c r="I6" s="244" t="s">
        <v>379</v>
      </c>
      <c r="J6" s="235" t="s">
        <v>369</v>
      </c>
      <c r="K6" s="235"/>
    </row>
    <row r="7" spans="1:11" ht="45" customHeight="1">
      <c r="A7" s="237"/>
      <c r="B7" s="75" t="s">
        <v>32</v>
      </c>
      <c r="C7" s="76" t="s">
        <v>33</v>
      </c>
      <c r="D7" s="76" t="s">
        <v>34</v>
      </c>
      <c r="E7" s="74" t="s">
        <v>35</v>
      </c>
      <c r="F7" s="80" t="s">
        <v>283</v>
      </c>
      <c r="G7" s="79" t="s">
        <v>36</v>
      </c>
      <c r="H7" s="243"/>
      <c r="I7" s="245"/>
      <c r="J7" s="81" t="s">
        <v>370</v>
      </c>
      <c r="K7" s="81" t="s">
        <v>371</v>
      </c>
    </row>
    <row r="8" spans="1:14" ht="31.5">
      <c r="A8" s="111" t="s">
        <v>296</v>
      </c>
      <c r="B8" s="84" t="s">
        <v>109</v>
      </c>
      <c r="C8" s="84"/>
      <c r="D8" s="84"/>
      <c r="E8" s="84"/>
      <c r="F8" s="84"/>
      <c r="G8" s="84"/>
      <c r="H8" s="84"/>
      <c r="I8" s="85">
        <f>I10+I18+I47+I52+I88+I96+I110+I147+I155+I162+I105</f>
        <v>6092985.29</v>
      </c>
      <c r="J8" s="85">
        <f>J10+J18+J47+J52+J88+J96+J110+J147+J155+J162</f>
        <v>3498000</v>
      </c>
      <c r="K8" s="85">
        <f>K10+K18+K47+K52+K88+K96+K110+K147+K155+K162</f>
        <v>3610686</v>
      </c>
      <c r="L8" s="40"/>
      <c r="M8" s="73"/>
      <c r="N8" s="73"/>
    </row>
    <row r="9" spans="1:11" ht="15.75">
      <c r="A9" s="111" t="s">
        <v>0</v>
      </c>
      <c r="B9" s="86" t="s">
        <v>109</v>
      </c>
      <c r="C9" s="86" t="s">
        <v>1</v>
      </c>
      <c r="D9" s="86" t="s">
        <v>2</v>
      </c>
      <c r="E9" s="86" t="s">
        <v>3</v>
      </c>
      <c r="F9" s="86" t="s">
        <v>355</v>
      </c>
      <c r="G9" s="86"/>
      <c r="H9" s="86" t="s">
        <v>4</v>
      </c>
      <c r="I9" s="87">
        <f>I10+I18+I47+I53</f>
        <v>2678256.29</v>
      </c>
      <c r="J9" s="87">
        <f>J10+J18+J47+J53</f>
        <v>2289100</v>
      </c>
      <c r="K9" s="87">
        <f>K10+K18+K47+K53</f>
        <v>2401786</v>
      </c>
    </row>
    <row r="10" spans="1:11" ht="63">
      <c r="A10" s="111" t="s">
        <v>295</v>
      </c>
      <c r="B10" s="86" t="s">
        <v>109</v>
      </c>
      <c r="C10" s="86" t="s">
        <v>1</v>
      </c>
      <c r="D10" s="86" t="s">
        <v>39</v>
      </c>
      <c r="E10" s="86" t="s">
        <v>3</v>
      </c>
      <c r="F10" s="86" t="s">
        <v>315</v>
      </c>
      <c r="G10" s="88"/>
      <c r="H10" s="88" t="s">
        <v>4</v>
      </c>
      <c r="I10" s="89">
        <f>I11</f>
        <v>836136</v>
      </c>
      <c r="J10" s="89">
        <f>J11</f>
        <v>704420</v>
      </c>
      <c r="K10" s="89">
        <f>K11</f>
        <v>704420</v>
      </c>
    </row>
    <row r="11" spans="1:11" ht="30">
      <c r="A11" s="112" t="s">
        <v>85</v>
      </c>
      <c r="B11" s="84" t="s">
        <v>109</v>
      </c>
      <c r="C11" s="84" t="s">
        <v>1</v>
      </c>
      <c r="D11" s="84" t="s">
        <v>39</v>
      </c>
      <c r="E11" s="84" t="s">
        <v>86</v>
      </c>
      <c r="F11" s="84" t="s">
        <v>316</v>
      </c>
      <c r="G11" s="84">
        <v>100</v>
      </c>
      <c r="H11" s="84" t="s">
        <v>4</v>
      </c>
      <c r="I11" s="90">
        <f>SUM(I13)</f>
        <v>836136</v>
      </c>
      <c r="J11" s="90">
        <f>SUM(J13)</f>
        <v>704420</v>
      </c>
      <c r="K11" s="90">
        <f>SUM(K13)</f>
        <v>704420</v>
      </c>
    </row>
    <row r="12" spans="1:11" ht="30">
      <c r="A12" s="112" t="s">
        <v>267</v>
      </c>
      <c r="B12" s="84" t="s">
        <v>109</v>
      </c>
      <c r="C12" s="84" t="s">
        <v>1</v>
      </c>
      <c r="D12" s="84" t="s">
        <v>39</v>
      </c>
      <c r="E12" s="84" t="s">
        <v>86</v>
      </c>
      <c r="F12" s="84" t="s">
        <v>317</v>
      </c>
      <c r="G12" s="91" t="s">
        <v>428</v>
      </c>
      <c r="H12" s="84" t="s">
        <v>4</v>
      </c>
      <c r="I12" s="90">
        <f>I13</f>
        <v>836136</v>
      </c>
      <c r="J12" s="90">
        <f>J13</f>
        <v>704420</v>
      </c>
      <c r="K12" s="90">
        <f>K13</f>
        <v>704420</v>
      </c>
    </row>
    <row r="13" spans="1:11" ht="135">
      <c r="A13" s="112" t="s">
        <v>302</v>
      </c>
      <c r="B13" s="84" t="s">
        <v>109</v>
      </c>
      <c r="C13" s="84" t="s">
        <v>1</v>
      </c>
      <c r="D13" s="84" t="s">
        <v>39</v>
      </c>
      <c r="E13" s="84" t="s">
        <v>86</v>
      </c>
      <c r="F13" s="84" t="s">
        <v>317</v>
      </c>
      <c r="G13" s="91" t="s">
        <v>428</v>
      </c>
      <c r="H13" s="84" t="s">
        <v>4</v>
      </c>
      <c r="I13" s="90">
        <f>I15</f>
        <v>836136</v>
      </c>
      <c r="J13" s="90">
        <f>J15</f>
        <v>704420</v>
      </c>
      <c r="K13" s="90">
        <f>K15</f>
        <v>704420</v>
      </c>
    </row>
    <row r="14" spans="1:11" ht="45">
      <c r="A14" s="112" t="s">
        <v>303</v>
      </c>
      <c r="B14" s="84" t="s">
        <v>109</v>
      </c>
      <c r="C14" s="84" t="s">
        <v>1</v>
      </c>
      <c r="D14" s="84" t="s">
        <v>39</v>
      </c>
      <c r="E14" s="84" t="s">
        <v>86</v>
      </c>
      <c r="F14" s="84" t="s">
        <v>317</v>
      </c>
      <c r="G14" s="91" t="s">
        <v>428</v>
      </c>
      <c r="H14" s="84"/>
      <c r="I14" s="90">
        <f>I15</f>
        <v>836136</v>
      </c>
      <c r="J14" s="90">
        <f>J15</f>
        <v>704420</v>
      </c>
      <c r="K14" s="90">
        <f>K15</f>
        <v>704420</v>
      </c>
    </row>
    <row r="15" spans="1:11" ht="37.5" customHeight="1">
      <c r="A15" s="112" t="s">
        <v>187</v>
      </c>
      <c r="B15" s="84" t="s">
        <v>109</v>
      </c>
      <c r="C15" s="84" t="s">
        <v>1</v>
      </c>
      <c r="D15" s="84" t="s">
        <v>39</v>
      </c>
      <c r="E15" s="84" t="s">
        <v>86</v>
      </c>
      <c r="F15" s="84" t="s">
        <v>317</v>
      </c>
      <c r="G15" s="84">
        <v>121</v>
      </c>
      <c r="H15" s="84">
        <v>210</v>
      </c>
      <c r="I15" s="93">
        <f>I16+I17</f>
        <v>836136</v>
      </c>
      <c r="J15" s="90">
        <f>J16+J17</f>
        <v>704420</v>
      </c>
      <c r="K15" s="90">
        <f>K16+K17</f>
        <v>704420</v>
      </c>
    </row>
    <row r="16" spans="1:11" ht="15" hidden="1">
      <c r="A16" s="113" t="s">
        <v>10</v>
      </c>
      <c r="B16" s="84" t="s">
        <v>109</v>
      </c>
      <c r="C16" s="84" t="s">
        <v>1</v>
      </c>
      <c r="D16" s="84" t="s">
        <v>39</v>
      </c>
      <c r="E16" s="84" t="s">
        <v>86</v>
      </c>
      <c r="F16" s="84" t="s">
        <v>317</v>
      </c>
      <c r="G16" s="84">
        <v>121</v>
      </c>
      <c r="H16" s="84">
        <v>211</v>
      </c>
      <c r="I16" s="93">
        <f>479574+162620</f>
        <v>642194</v>
      </c>
      <c r="J16" s="84">
        <f>300000+45890+195138</f>
        <v>541028</v>
      </c>
      <c r="K16" s="84">
        <v>541028</v>
      </c>
    </row>
    <row r="17" spans="1:11" ht="15" hidden="1">
      <c r="A17" s="113" t="s">
        <v>12</v>
      </c>
      <c r="B17" s="84" t="s">
        <v>109</v>
      </c>
      <c r="C17" s="84" t="s">
        <v>1</v>
      </c>
      <c r="D17" s="84" t="s">
        <v>39</v>
      </c>
      <c r="E17" s="84" t="s">
        <v>86</v>
      </c>
      <c r="F17" s="84" t="s">
        <v>317</v>
      </c>
      <c r="G17" s="84">
        <v>121</v>
      </c>
      <c r="H17" s="84">
        <v>213</v>
      </c>
      <c r="I17" s="93">
        <f>157200+49111-12369</f>
        <v>193942</v>
      </c>
      <c r="J17" s="84">
        <f>90600+13860+58932</f>
        <v>163392</v>
      </c>
      <c r="K17" s="84">
        <v>163392</v>
      </c>
    </row>
    <row r="18" spans="1:11" ht="108" customHeight="1">
      <c r="A18" s="111" t="s">
        <v>294</v>
      </c>
      <c r="B18" s="86" t="s">
        <v>109</v>
      </c>
      <c r="C18" s="86" t="s">
        <v>1</v>
      </c>
      <c r="D18" s="86" t="s">
        <v>6</v>
      </c>
      <c r="E18" s="86" t="s">
        <v>3</v>
      </c>
      <c r="F18" s="86" t="s">
        <v>318</v>
      </c>
      <c r="G18" s="88"/>
      <c r="H18" s="88" t="s">
        <v>4</v>
      </c>
      <c r="I18" s="92">
        <f aca="true" t="shared" si="0" ref="I18:K19">I21</f>
        <v>1831420.29</v>
      </c>
      <c r="J18" s="92">
        <f t="shared" si="0"/>
        <v>1574080</v>
      </c>
      <c r="K18" s="92">
        <f t="shared" si="0"/>
        <v>1686766</v>
      </c>
    </row>
    <row r="19" spans="1:11" ht="30">
      <c r="A19" s="112" t="s">
        <v>267</v>
      </c>
      <c r="B19" s="84" t="s">
        <v>109</v>
      </c>
      <c r="C19" s="84" t="s">
        <v>1</v>
      </c>
      <c r="D19" s="84" t="s">
        <v>6</v>
      </c>
      <c r="E19" s="84" t="s">
        <v>3</v>
      </c>
      <c r="F19" s="84" t="s">
        <v>319</v>
      </c>
      <c r="G19" s="84">
        <v>110</v>
      </c>
      <c r="H19" s="84" t="s">
        <v>4</v>
      </c>
      <c r="I19" s="93">
        <f t="shared" si="0"/>
        <v>1438129</v>
      </c>
      <c r="J19" s="93">
        <f t="shared" si="0"/>
        <v>1253820</v>
      </c>
      <c r="K19" s="90">
        <f t="shared" si="0"/>
        <v>1360756</v>
      </c>
    </row>
    <row r="20" spans="1:11" ht="135">
      <c r="A20" s="112" t="s">
        <v>302</v>
      </c>
      <c r="B20" s="84" t="s">
        <v>109</v>
      </c>
      <c r="C20" s="84" t="s">
        <v>1</v>
      </c>
      <c r="D20" s="84" t="s">
        <v>6</v>
      </c>
      <c r="E20" s="84" t="s">
        <v>3</v>
      </c>
      <c r="F20" s="84" t="s">
        <v>319</v>
      </c>
      <c r="G20" s="84">
        <v>110</v>
      </c>
      <c r="H20" s="84"/>
      <c r="I20" s="93">
        <f>I21</f>
        <v>1831420.29</v>
      </c>
      <c r="J20" s="93">
        <f>J21</f>
        <v>1574080</v>
      </c>
      <c r="K20" s="90">
        <f>K21</f>
        <v>1686766</v>
      </c>
    </row>
    <row r="21" spans="1:11" ht="45">
      <c r="A21" s="112" t="s">
        <v>303</v>
      </c>
      <c r="B21" s="84" t="s">
        <v>109</v>
      </c>
      <c r="C21" s="84" t="s">
        <v>1</v>
      </c>
      <c r="D21" s="84" t="s">
        <v>6</v>
      </c>
      <c r="E21" s="84" t="s">
        <v>110</v>
      </c>
      <c r="F21" s="84" t="s">
        <v>319</v>
      </c>
      <c r="G21" s="84">
        <v>110</v>
      </c>
      <c r="H21" s="84" t="s">
        <v>4</v>
      </c>
      <c r="I21" s="93">
        <f>I22+I26</f>
        <v>1831420.29</v>
      </c>
      <c r="J21" s="93">
        <f>J22+J26</f>
        <v>1574080</v>
      </c>
      <c r="K21" s="93">
        <f>K22+K26</f>
        <v>1686766</v>
      </c>
    </row>
    <row r="22" spans="1:11" ht="33" customHeight="1">
      <c r="A22" s="112" t="s">
        <v>187</v>
      </c>
      <c r="B22" s="84" t="s">
        <v>109</v>
      </c>
      <c r="C22" s="84" t="s">
        <v>1</v>
      </c>
      <c r="D22" s="84" t="s">
        <v>6</v>
      </c>
      <c r="E22" s="84" t="s">
        <v>110</v>
      </c>
      <c r="F22" s="84" t="s">
        <v>319</v>
      </c>
      <c r="G22" s="84">
        <v>121</v>
      </c>
      <c r="H22" s="84">
        <v>210</v>
      </c>
      <c r="I22" s="93">
        <f>I23+I24</f>
        <v>1438129</v>
      </c>
      <c r="J22" s="90">
        <f>J23+J24</f>
        <v>1253820</v>
      </c>
      <c r="K22" s="90">
        <f>K23+K24</f>
        <v>1360756</v>
      </c>
    </row>
    <row r="23" spans="1:11" ht="13.5" customHeight="1" hidden="1">
      <c r="A23" s="113" t="s">
        <v>10</v>
      </c>
      <c r="B23" s="84" t="s">
        <v>109</v>
      </c>
      <c r="C23" s="84" t="s">
        <v>1</v>
      </c>
      <c r="D23" s="84" t="s">
        <v>6</v>
      </c>
      <c r="E23" s="84" t="s">
        <v>110</v>
      </c>
      <c r="F23" s="84" t="s">
        <v>319</v>
      </c>
      <c r="G23" s="84">
        <v>121</v>
      </c>
      <c r="H23" s="84">
        <v>211</v>
      </c>
      <c r="I23" s="90">
        <f>839470+162620+102464</f>
        <v>1104554</v>
      </c>
      <c r="J23" s="84">
        <f>722000+45890+195138</f>
        <v>963028</v>
      </c>
      <c r="K23" s="84">
        <f>722000+71045-50815+302940</f>
        <v>1045170</v>
      </c>
    </row>
    <row r="24" spans="1:11" ht="12" customHeight="1" hidden="1">
      <c r="A24" s="113" t="s">
        <v>12</v>
      </c>
      <c r="B24" s="84" t="s">
        <v>109</v>
      </c>
      <c r="C24" s="84" t="s">
        <v>1</v>
      </c>
      <c r="D24" s="84" t="s">
        <v>6</v>
      </c>
      <c r="E24" s="84" t="s">
        <v>110</v>
      </c>
      <c r="F24" s="84" t="s">
        <v>319</v>
      </c>
      <c r="G24" s="84">
        <v>121</v>
      </c>
      <c r="H24" s="84">
        <v>213</v>
      </c>
      <c r="I24" s="90">
        <f>398649+49111-145129+30944</f>
        <v>333575</v>
      </c>
      <c r="J24" s="84">
        <f>218000+13860+58932</f>
        <v>290792</v>
      </c>
      <c r="K24" s="84">
        <f>218000+21455-15347+91478</f>
        <v>315586</v>
      </c>
    </row>
    <row r="25" spans="1:11" ht="38.25" customHeight="1">
      <c r="A25" s="112" t="s">
        <v>268</v>
      </c>
      <c r="B25" s="84" t="s">
        <v>109</v>
      </c>
      <c r="C25" s="84" t="s">
        <v>1</v>
      </c>
      <c r="D25" s="84" t="s">
        <v>6</v>
      </c>
      <c r="E25" s="84" t="s">
        <v>110</v>
      </c>
      <c r="F25" s="84" t="s">
        <v>320</v>
      </c>
      <c r="G25" s="84">
        <v>110</v>
      </c>
      <c r="H25" s="94" t="s">
        <v>130</v>
      </c>
      <c r="I25" s="90">
        <f>I28+I31+I40</f>
        <v>393291.29000000004</v>
      </c>
      <c r="J25" s="90">
        <f>J28+J31+J40</f>
        <v>320260</v>
      </c>
      <c r="K25" s="90">
        <f>K28+K31+K40</f>
        <v>326010</v>
      </c>
    </row>
    <row r="26" spans="1:11" ht="26.25" customHeight="1">
      <c r="A26" s="112" t="s">
        <v>169</v>
      </c>
      <c r="B26" s="84" t="s">
        <v>109</v>
      </c>
      <c r="C26" s="84" t="s">
        <v>1</v>
      </c>
      <c r="D26" s="84" t="s">
        <v>6</v>
      </c>
      <c r="E26" s="84" t="s">
        <v>110</v>
      </c>
      <c r="F26" s="84" t="s">
        <v>320</v>
      </c>
      <c r="G26" s="84">
        <v>200</v>
      </c>
      <c r="H26" s="95" t="s">
        <v>130</v>
      </c>
      <c r="I26" s="90">
        <f>I28+I31+I41</f>
        <v>393291.29000000004</v>
      </c>
      <c r="J26" s="90">
        <f>J28+J31+J41</f>
        <v>320260</v>
      </c>
      <c r="K26" s="90">
        <f>K28+K31+K41</f>
        <v>326010</v>
      </c>
    </row>
    <row r="27" spans="1:11" ht="26.25" customHeight="1">
      <c r="A27" s="112" t="s">
        <v>304</v>
      </c>
      <c r="B27" s="84" t="s">
        <v>109</v>
      </c>
      <c r="C27" s="84" t="s">
        <v>1</v>
      </c>
      <c r="D27" s="84" t="s">
        <v>6</v>
      </c>
      <c r="E27" s="84" t="s">
        <v>110</v>
      </c>
      <c r="F27" s="84" t="s">
        <v>320</v>
      </c>
      <c r="G27" s="84">
        <v>240</v>
      </c>
      <c r="H27" s="95"/>
      <c r="I27" s="90">
        <f>I28+I31</f>
        <v>388291.29000000004</v>
      </c>
      <c r="J27" s="90">
        <f>J28+J31</f>
        <v>315260</v>
      </c>
      <c r="K27" s="90">
        <f>K28+K31</f>
        <v>321010</v>
      </c>
    </row>
    <row r="28" spans="1:11" ht="42" customHeight="1">
      <c r="A28" s="112" t="s">
        <v>170</v>
      </c>
      <c r="B28" s="84" t="s">
        <v>109</v>
      </c>
      <c r="C28" s="84" t="s">
        <v>1</v>
      </c>
      <c r="D28" s="84" t="s">
        <v>6</v>
      </c>
      <c r="E28" s="84" t="s">
        <v>110</v>
      </c>
      <c r="F28" s="84" t="s">
        <v>320</v>
      </c>
      <c r="G28" s="96">
        <v>242</v>
      </c>
      <c r="H28" s="95" t="s">
        <v>130</v>
      </c>
      <c r="I28" s="93">
        <f>SUM(I29:I30)</f>
        <v>120990</v>
      </c>
      <c r="J28" s="93">
        <f>J29+J30</f>
        <v>45000</v>
      </c>
      <c r="K28" s="93">
        <f>SUM(K29:K30)</f>
        <v>45000</v>
      </c>
    </row>
    <row r="29" spans="1:11" ht="18" customHeight="1" hidden="1">
      <c r="A29" s="113" t="s">
        <v>14</v>
      </c>
      <c r="B29" s="84" t="s">
        <v>109</v>
      </c>
      <c r="C29" s="84" t="s">
        <v>1</v>
      </c>
      <c r="D29" s="84" t="s">
        <v>6</v>
      </c>
      <c r="E29" s="84" t="s">
        <v>110</v>
      </c>
      <c r="F29" s="84" t="s">
        <v>320</v>
      </c>
      <c r="G29" s="84">
        <v>242</v>
      </c>
      <c r="H29" s="91" t="s">
        <v>171</v>
      </c>
      <c r="I29" s="90">
        <v>100000</v>
      </c>
      <c r="J29" s="84">
        <v>45000</v>
      </c>
      <c r="K29" s="84">
        <v>30000</v>
      </c>
    </row>
    <row r="30" spans="1:11" ht="12.75" customHeight="1" hidden="1">
      <c r="A30" s="113" t="s">
        <v>172</v>
      </c>
      <c r="B30" s="84" t="s">
        <v>109</v>
      </c>
      <c r="C30" s="84" t="s">
        <v>1</v>
      </c>
      <c r="D30" s="84" t="s">
        <v>6</v>
      </c>
      <c r="E30" s="84" t="s">
        <v>110</v>
      </c>
      <c r="F30" s="84" t="s">
        <v>320</v>
      </c>
      <c r="G30" s="84">
        <v>242</v>
      </c>
      <c r="H30" s="91" t="s">
        <v>173</v>
      </c>
      <c r="I30" s="90">
        <f>990+20000</f>
        <v>20990</v>
      </c>
      <c r="J30" s="84">
        <v>0</v>
      </c>
      <c r="K30" s="84">
        <v>15000</v>
      </c>
    </row>
    <row r="31" spans="1:11" ht="51.75" customHeight="1">
      <c r="A31" s="112" t="s">
        <v>176</v>
      </c>
      <c r="B31" s="84" t="s">
        <v>109</v>
      </c>
      <c r="C31" s="84" t="s">
        <v>1</v>
      </c>
      <c r="D31" s="84" t="s">
        <v>6</v>
      </c>
      <c r="E31" s="84" t="s">
        <v>110</v>
      </c>
      <c r="F31" s="84" t="s">
        <v>320</v>
      </c>
      <c r="G31" s="96">
        <v>244</v>
      </c>
      <c r="H31" s="94" t="s">
        <v>130</v>
      </c>
      <c r="I31" s="232">
        <f>SUM(I32:I39)</f>
        <v>267301.29000000004</v>
      </c>
      <c r="J31" s="232">
        <f>SUM(J32:J39)</f>
        <v>270260</v>
      </c>
      <c r="K31" s="97">
        <f>SUM(K32:K39)</f>
        <v>276010</v>
      </c>
    </row>
    <row r="32" spans="1:11" ht="16.5" customHeight="1" hidden="1">
      <c r="A32" s="113" t="s">
        <v>15</v>
      </c>
      <c r="B32" s="84" t="s">
        <v>109</v>
      </c>
      <c r="C32" s="84" t="s">
        <v>1</v>
      </c>
      <c r="D32" s="84" t="s">
        <v>6</v>
      </c>
      <c r="E32" s="84" t="s">
        <v>110</v>
      </c>
      <c r="F32" s="84" t="s">
        <v>320</v>
      </c>
      <c r="G32" s="84">
        <v>244</v>
      </c>
      <c r="H32" s="84">
        <v>222</v>
      </c>
      <c r="I32" s="90">
        <v>0</v>
      </c>
      <c r="J32" s="84"/>
      <c r="K32" s="84"/>
    </row>
    <row r="33" spans="1:11" ht="16.5" customHeight="1" hidden="1">
      <c r="A33" s="114" t="s">
        <v>16</v>
      </c>
      <c r="B33" s="84" t="s">
        <v>109</v>
      </c>
      <c r="C33" s="84" t="s">
        <v>1</v>
      </c>
      <c r="D33" s="84" t="s">
        <v>6</v>
      </c>
      <c r="E33" s="84" t="s">
        <v>110</v>
      </c>
      <c r="F33" s="84" t="s">
        <v>320</v>
      </c>
      <c r="G33" s="84">
        <v>244</v>
      </c>
      <c r="H33" s="84">
        <v>223</v>
      </c>
      <c r="I33" s="93">
        <f>156800+50000+0.29</f>
        <v>206800.29</v>
      </c>
      <c r="J33" s="84">
        <v>200000</v>
      </c>
      <c r="K33" s="84">
        <v>150000</v>
      </c>
    </row>
    <row r="34" spans="1:11" ht="12.75" customHeight="1" hidden="1">
      <c r="A34" s="114" t="s">
        <v>108</v>
      </c>
      <c r="B34" s="84" t="s">
        <v>109</v>
      </c>
      <c r="C34" s="84" t="s">
        <v>1</v>
      </c>
      <c r="D34" s="84" t="s">
        <v>6</v>
      </c>
      <c r="E34" s="84" t="s">
        <v>110</v>
      </c>
      <c r="F34" s="84" t="s">
        <v>320</v>
      </c>
      <c r="G34" s="84">
        <v>244</v>
      </c>
      <c r="H34" s="84">
        <v>224</v>
      </c>
      <c r="I34" s="90">
        <v>0</v>
      </c>
      <c r="J34" s="84"/>
      <c r="K34" s="84"/>
    </row>
    <row r="35" spans="1:11" ht="23.25" customHeight="1" hidden="1">
      <c r="A35" s="113" t="s">
        <v>17</v>
      </c>
      <c r="B35" s="84" t="s">
        <v>109</v>
      </c>
      <c r="C35" s="84" t="s">
        <v>1</v>
      </c>
      <c r="D35" s="84" t="s">
        <v>6</v>
      </c>
      <c r="E35" s="84" t="s">
        <v>110</v>
      </c>
      <c r="F35" s="84" t="s">
        <v>320</v>
      </c>
      <c r="G35" s="84">
        <v>244</v>
      </c>
      <c r="H35" s="84">
        <v>225</v>
      </c>
      <c r="I35" s="90">
        <f>3900+2800</f>
        <v>6700</v>
      </c>
      <c r="J35" s="84">
        <f>26000-5740</f>
        <v>20260</v>
      </c>
      <c r="K35" s="84">
        <v>26010</v>
      </c>
    </row>
    <row r="36" spans="1:11" ht="15.75" customHeight="1" hidden="1">
      <c r="A36" s="113" t="s">
        <v>177</v>
      </c>
      <c r="B36" s="84" t="s">
        <v>109</v>
      </c>
      <c r="C36" s="84" t="s">
        <v>1</v>
      </c>
      <c r="D36" s="84" t="s">
        <v>6</v>
      </c>
      <c r="E36" s="84" t="s">
        <v>110</v>
      </c>
      <c r="F36" s="84" t="s">
        <v>320</v>
      </c>
      <c r="G36" s="84">
        <v>244</v>
      </c>
      <c r="H36" s="84">
        <v>226</v>
      </c>
      <c r="I36" s="90">
        <v>500</v>
      </c>
      <c r="J36" s="84">
        <v>0</v>
      </c>
      <c r="K36" s="84">
        <v>0</v>
      </c>
    </row>
    <row r="37" spans="1:11" ht="12.75" customHeight="1" hidden="1">
      <c r="A37" s="113" t="s">
        <v>19</v>
      </c>
      <c r="B37" s="84" t="s">
        <v>109</v>
      </c>
      <c r="C37" s="84" t="s">
        <v>1</v>
      </c>
      <c r="D37" s="84" t="s">
        <v>6</v>
      </c>
      <c r="E37" s="84" t="s">
        <v>110</v>
      </c>
      <c r="F37" s="84" t="s">
        <v>320</v>
      </c>
      <c r="G37" s="84">
        <v>244</v>
      </c>
      <c r="H37" s="84">
        <v>290</v>
      </c>
      <c r="I37" s="90">
        <v>0</v>
      </c>
      <c r="J37" s="84">
        <v>0</v>
      </c>
      <c r="K37" s="84">
        <v>0</v>
      </c>
    </row>
    <row r="38" spans="1:11" ht="28.5" customHeight="1" hidden="1">
      <c r="A38" s="113" t="s">
        <v>22</v>
      </c>
      <c r="B38" s="84" t="s">
        <v>109</v>
      </c>
      <c r="C38" s="84" t="s">
        <v>1</v>
      </c>
      <c r="D38" s="84" t="s">
        <v>6</v>
      </c>
      <c r="E38" s="84" t="s">
        <v>110</v>
      </c>
      <c r="F38" s="84" t="s">
        <v>320</v>
      </c>
      <c r="G38" s="84">
        <v>244</v>
      </c>
      <c r="H38" s="84">
        <v>340</v>
      </c>
      <c r="I38" s="93">
        <f>13000+17001+3300+20000</f>
        <v>53301</v>
      </c>
      <c r="J38" s="84">
        <v>50000</v>
      </c>
      <c r="K38" s="84">
        <v>100000</v>
      </c>
    </row>
    <row r="39" spans="1:11" ht="26.25" customHeight="1" hidden="1">
      <c r="A39" s="113" t="s">
        <v>21</v>
      </c>
      <c r="B39" s="84" t="s">
        <v>109</v>
      </c>
      <c r="C39" s="84" t="s">
        <v>1</v>
      </c>
      <c r="D39" s="84" t="s">
        <v>6</v>
      </c>
      <c r="E39" s="84" t="s">
        <v>110</v>
      </c>
      <c r="F39" s="84" t="s">
        <v>320</v>
      </c>
      <c r="G39" s="84">
        <v>244</v>
      </c>
      <c r="H39" s="84">
        <v>310</v>
      </c>
      <c r="I39" s="90">
        <v>0</v>
      </c>
      <c r="J39" s="84">
        <v>0</v>
      </c>
      <c r="K39" s="84">
        <v>0</v>
      </c>
    </row>
    <row r="40" spans="1:11" ht="24.75" customHeight="1">
      <c r="A40" s="112" t="s">
        <v>271</v>
      </c>
      <c r="B40" s="84" t="s">
        <v>109</v>
      </c>
      <c r="C40" s="84" t="s">
        <v>1</v>
      </c>
      <c r="D40" s="84" t="s">
        <v>6</v>
      </c>
      <c r="E40" s="84" t="s">
        <v>110</v>
      </c>
      <c r="F40" s="84" t="s">
        <v>320</v>
      </c>
      <c r="G40" s="86">
        <v>800</v>
      </c>
      <c r="H40" s="94" t="s">
        <v>130</v>
      </c>
      <c r="I40" s="90">
        <f>I41</f>
        <v>5000</v>
      </c>
      <c r="J40" s="90">
        <f>J41</f>
        <v>5000</v>
      </c>
      <c r="K40" s="90">
        <f>K41</f>
        <v>5000</v>
      </c>
    </row>
    <row r="41" spans="1:11" ht="27.75" customHeight="1">
      <c r="A41" s="112" t="s">
        <v>178</v>
      </c>
      <c r="B41" s="84" t="s">
        <v>109</v>
      </c>
      <c r="C41" s="84" t="s">
        <v>1</v>
      </c>
      <c r="D41" s="84" t="s">
        <v>6</v>
      </c>
      <c r="E41" s="84" t="s">
        <v>110</v>
      </c>
      <c r="F41" s="84" t="s">
        <v>320</v>
      </c>
      <c r="G41" s="84">
        <v>850</v>
      </c>
      <c r="H41" s="94" t="s">
        <v>130</v>
      </c>
      <c r="I41" s="90">
        <f>I43+I45</f>
        <v>5000</v>
      </c>
      <c r="J41" s="90">
        <f>J43+J45</f>
        <v>5000</v>
      </c>
      <c r="K41" s="90">
        <f>K43+K45</f>
        <v>5000</v>
      </c>
    </row>
    <row r="42" spans="1:11" ht="27.75" customHeight="1" hidden="1">
      <c r="A42" s="113" t="s">
        <v>179</v>
      </c>
      <c r="B42" s="84" t="s">
        <v>109</v>
      </c>
      <c r="C42" s="84" t="s">
        <v>1</v>
      </c>
      <c r="D42" s="84" t="s">
        <v>6</v>
      </c>
      <c r="E42" s="84" t="s">
        <v>110</v>
      </c>
      <c r="F42" s="84" t="s">
        <v>320</v>
      </c>
      <c r="G42" s="84">
        <v>852</v>
      </c>
      <c r="H42" s="86">
        <v>290</v>
      </c>
      <c r="I42" s="90">
        <v>5000</v>
      </c>
      <c r="J42" s="84"/>
      <c r="K42" s="84"/>
    </row>
    <row r="43" spans="1:11" ht="27.75" customHeight="1">
      <c r="A43" s="112" t="s">
        <v>298</v>
      </c>
      <c r="B43" s="84" t="s">
        <v>109</v>
      </c>
      <c r="C43" s="84" t="s">
        <v>1</v>
      </c>
      <c r="D43" s="84" t="s">
        <v>6</v>
      </c>
      <c r="E43" s="84" t="s">
        <v>110</v>
      </c>
      <c r="F43" s="84" t="s">
        <v>320</v>
      </c>
      <c r="G43" s="84">
        <v>851</v>
      </c>
      <c r="H43" s="94" t="s">
        <v>130</v>
      </c>
      <c r="I43" s="90">
        <f>I44</f>
        <v>0</v>
      </c>
      <c r="J43" s="84">
        <v>0</v>
      </c>
      <c r="K43" s="84">
        <v>0</v>
      </c>
    </row>
    <row r="44" spans="1:11" ht="15.75" customHeight="1" hidden="1">
      <c r="A44" s="113" t="s">
        <v>19</v>
      </c>
      <c r="B44" s="84" t="s">
        <v>109</v>
      </c>
      <c r="C44" s="84" t="s">
        <v>1</v>
      </c>
      <c r="D44" s="84" t="s">
        <v>6</v>
      </c>
      <c r="E44" s="84" t="s">
        <v>110</v>
      </c>
      <c r="F44" s="84" t="s">
        <v>320</v>
      </c>
      <c r="G44" s="84">
        <v>851</v>
      </c>
      <c r="H44" s="86">
        <v>290</v>
      </c>
      <c r="I44" s="90">
        <v>0</v>
      </c>
      <c r="J44" s="84"/>
      <c r="K44" s="84"/>
    </row>
    <row r="45" spans="1:11" ht="33.75" customHeight="1">
      <c r="A45" s="112" t="s">
        <v>179</v>
      </c>
      <c r="B45" s="84" t="s">
        <v>109</v>
      </c>
      <c r="C45" s="84" t="s">
        <v>1</v>
      </c>
      <c r="D45" s="84" t="s">
        <v>6</v>
      </c>
      <c r="E45" s="84" t="s">
        <v>110</v>
      </c>
      <c r="F45" s="84" t="s">
        <v>320</v>
      </c>
      <c r="G45" s="84">
        <v>852</v>
      </c>
      <c r="H45" s="94" t="s">
        <v>130</v>
      </c>
      <c r="I45" s="90">
        <v>5000</v>
      </c>
      <c r="J45" s="84">
        <v>5000</v>
      </c>
      <c r="K45" s="84">
        <v>5000</v>
      </c>
    </row>
    <row r="46" spans="1:11" ht="15.75" customHeight="1" hidden="1">
      <c r="A46" s="113" t="s">
        <v>19</v>
      </c>
      <c r="B46" s="84" t="s">
        <v>109</v>
      </c>
      <c r="C46" s="84" t="s">
        <v>1</v>
      </c>
      <c r="D46" s="84" t="s">
        <v>6</v>
      </c>
      <c r="E46" s="84" t="s">
        <v>110</v>
      </c>
      <c r="F46" s="84"/>
      <c r="G46" s="84">
        <v>852</v>
      </c>
      <c r="H46" s="86">
        <v>290</v>
      </c>
      <c r="I46" s="90">
        <v>0</v>
      </c>
      <c r="J46" s="84"/>
      <c r="K46" s="84"/>
    </row>
    <row r="47" spans="1:11" ht="53.25" customHeight="1">
      <c r="A47" s="111" t="s">
        <v>297</v>
      </c>
      <c r="B47" s="94" t="s">
        <v>157</v>
      </c>
      <c r="C47" s="86" t="s">
        <v>1</v>
      </c>
      <c r="D47" s="86">
        <v>11</v>
      </c>
      <c r="E47" s="86" t="s">
        <v>3</v>
      </c>
      <c r="F47" s="84" t="s">
        <v>321</v>
      </c>
      <c r="G47" s="86"/>
      <c r="H47" s="94" t="s">
        <v>130</v>
      </c>
      <c r="I47" s="98">
        <f>I49</f>
        <v>10000</v>
      </c>
      <c r="J47" s="98">
        <f>J49</f>
        <v>10000</v>
      </c>
      <c r="K47" s="98">
        <f>K49</f>
        <v>10000</v>
      </c>
    </row>
    <row r="48" spans="1:11" ht="45">
      <c r="A48" s="112" t="s">
        <v>299</v>
      </c>
      <c r="B48" s="91" t="s">
        <v>157</v>
      </c>
      <c r="C48" s="84" t="s">
        <v>1</v>
      </c>
      <c r="D48" s="84">
        <v>11</v>
      </c>
      <c r="E48" s="84" t="s">
        <v>3</v>
      </c>
      <c r="F48" s="84" t="s">
        <v>322</v>
      </c>
      <c r="G48" s="84">
        <v>110</v>
      </c>
      <c r="H48" s="94" t="s">
        <v>130</v>
      </c>
      <c r="I48" s="99">
        <f aca="true" t="shared" si="1" ref="I48:K49">I49</f>
        <v>10000</v>
      </c>
      <c r="J48" s="99">
        <f t="shared" si="1"/>
        <v>10000</v>
      </c>
      <c r="K48" s="99">
        <f t="shared" si="1"/>
        <v>10000</v>
      </c>
    </row>
    <row r="49" spans="1:11" ht="25.5" customHeight="1">
      <c r="A49" s="112" t="s">
        <v>271</v>
      </c>
      <c r="B49" s="91" t="s">
        <v>157</v>
      </c>
      <c r="C49" s="84" t="s">
        <v>1</v>
      </c>
      <c r="D49" s="84">
        <v>11</v>
      </c>
      <c r="E49" s="84" t="s">
        <v>114</v>
      </c>
      <c r="F49" s="84" t="s">
        <v>322</v>
      </c>
      <c r="G49" s="84">
        <v>800</v>
      </c>
      <c r="H49" s="94" t="s">
        <v>130</v>
      </c>
      <c r="I49" s="99">
        <f t="shared" si="1"/>
        <v>10000</v>
      </c>
      <c r="J49" s="99">
        <f t="shared" si="1"/>
        <v>10000</v>
      </c>
      <c r="K49" s="99">
        <f t="shared" si="1"/>
        <v>10000</v>
      </c>
    </row>
    <row r="50" spans="1:11" ht="21.75" customHeight="1">
      <c r="A50" s="112" t="s">
        <v>300</v>
      </c>
      <c r="B50" s="91" t="s">
        <v>157</v>
      </c>
      <c r="C50" s="84" t="s">
        <v>1</v>
      </c>
      <c r="D50" s="84">
        <v>11</v>
      </c>
      <c r="E50" s="84" t="s">
        <v>114</v>
      </c>
      <c r="F50" s="84" t="s">
        <v>322</v>
      </c>
      <c r="G50" s="84">
        <v>870</v>
      </c>
      <c r="H50" s="94" t="s">
        <v>130</v>
      </c>
      <c r="I50" s="99">
        <v>10000</v>
      </c>
      <c r="J50" s="84">
        <v>10000</v>
      </c>
      <c r="K50" s="84">
        <v>10000</v>
      </c>
    </row>
    <row r="51" spans="1:11" ht="15.75" hidden="1">
      <c r="A51" s="113" t="s">
        <v>19</v>
      </c>
      <c r="B51" s="91" t="s">
        <v>157</v>
      </c>
      <c r="C51" s="84" t="s">
        <v>1</v>
      </c>
      <c r="D51" s="84">
        <v>11</v>
      </c>
      <c r="E51" s="84" t="s">
        <v>114</v>
      </c>
      <c r="F51" s="84"/>
      <c r="G51" s="84">
        <v>870</v>
      </c>
      <c r="H51" s="94" t="s">
        <v>301</v>
      </c>
      <c r="I51" s="99">
        <v>3000</v>
      </c>
      <c r="J51" s="84"/>
      <c r="K51" s="84"/>
    </row>
    <row r="52" spans="1:11" ht="47.25">
      <c r="A52" s="111" t="s">
        <v>292</v>
      </c>
      <c r="B52" s="94" t="s">
        <v>157</v>
      </c>
      <c r="C52" s="94" t="s">
        <v>128</v>
      </c>
      <c r="D52" s="94" t="s">
        <v>128</v>
      </c>
      <c r="E52" s="94" t="s">
        <v>129</v>
      </c>
      <c r="F52" s="94" t="s">
        <v>323</v>
      </c>
      <c r="G52" s="86"/>
      <c r="H52" s="94" t="s">
        <v>130</v>
      </c>
      <c r="I52" s="100">
        <f>I53+I58+I75</f>
        <v>67100</v>
      </c>
      <c r="J52" s="100">
        <f>J53+J58+J75</f>
        <v>67000</v>
      </c>
      <c r="K52" s="100">
        <f>K53+K58+K75</f>
        <v>67000</v>
      </c>
    </row>
    <row r="53" spans="1:11" ht="157.5">
      <c r="A53" s="111" t="s">
        <v>233</v>
      </c>
      <c r="B53" s="94" t="s">
        <v>157</v>
      </c>
      <c r="C53" s="86" t="s">
        <v>1</v>
      </c>
      <c r="D53" s="86">
        <v>13</v>
      </c>
      <c r="E53" s="86" t="s">
        <v>3</v>
      </c>
      <c r="F53" s="86" t="s">
        <v>324</v>
      </c>
      <c r="G53" s="86"/>
      <c r="H53" s="94" t="s">
        <v>130</v>
      </c>
      <c r="I53" s="98">
        <f aca="true" t="shared" si="2" ref="I53:K56">I54</f>
        <v>700</v>
      </c>
      <c r="J53" s="98">
        <f t="shared" si="2"/>
        <v>600</v>
      </c>
      <c r="K53" s="98">
        <f t="shared" si="2"/>
        <v>600</v>
      </c>
    </row>
    <row r="54" spans="1:11" ht="33.75" customHeight="1">
      <c r="A54" s="112" t="s">
        <v>169</v>
      </c>
      <c r="B54" s="91" t="s">
        <v>157</v>
      </c>
      <c r="C54" s="91" t="s">
        <v>132</v>
      </c>
      <c r="D54" s="91" t="s">
        <v>234</v>
      </c>
      <c r="E54" s="91" t="s">
        <v>235</v>
      </c>
      <c r="F54" s="84" t="s">
        <v>324</v>
      </c>
      <c r="G54" s="91" t="s">
        <v>136</v>
      </c>
      <c r="H54" s="91" t="s">
        <v>130</v>
      </c>
      <c r="I54" s="98">
        <f t="shared" si="2"/>
        <v>700</v>
      </c>
      <c r="J54" s="98">
        <f t="shared" si="2"/>
        <v>600</v>
      </c>
      <c r="K54" s="98">
        <f t="shared" si="2"/>
        <v>600</v>
      </c>
    </row>
    <row r="55" spans="1:11" ht="31.5">
      <c r="A55" s="111" t="s">
        <v>304</v>
      </c>
      <c r="B55" s="91" t="s">
        <v>157</v>
      </c>
      <c r="C55" s="91" t="s">
        <v>132</v>
      </c>
      <c r="D55" s="91" t="s">
        <v>234</v>
      </c>
      <c r="E55" s="91" t="s">
        <v>235</v>
      </c>
      <c r="F55" s="84" t="s">
        <v>324</v>
      </c>
      <c r="G55" s="91" t="s">
        <v>305</v>
      </c>
      <c r="H55" s="91"/>
      <c r="I55" s="99">
        <f t="shared" si="2"/>
        <v>700</v>
      </c>
      <c r="J55" s="99">
        <f t="shared" si="2"/>
        <v>600</v>
      </c>
      <c r="K55" s="99">
        <f t="shared" si="2"/>
        <v>600</v>
      </c>
    </row>
    <row r="56" spans="1:11" ht="47.25">
      <c r="A56" s="115" t="s">
        <v>176</v>
      </c>
      <c r="B56" s="91" t="s">
        <v>157</v>
      </c>
      <c r="C56" s="91" t="s">
        <v>132</v>
      </c>
      <c r="D56" s="91" t="s">
        <v>234</v>
      </c>
      <c r="E56" s="91" t="s">
        <v>235</v>
      </c>
      <c r="F56" s="84" t="s">
        <v>324</v>
      </c>
      <c r="G56" s="91" t="s">
        <v>202</v>
      </c>
      <c r="H56" s="91"/>
      <c r="I56" s="99">
        <f t="shared" si="2"/>
        <v>700</v>
      </c>
      <c r="J56" s="99">
        <f t="shared" si="2"/>
        <v>600</v>
      </c>
      <c r="K56" s="99">
        <f t="shared" si="2"/>
        <v>600</v>
      </c>
    </row>
    <row r="57" spans="1:11" ht="30" hidden="1">
      <c r="A57" s="113" t="s">
        <v>306</v>
      </c>
      <c r="B57" s="91" t="s">
        <v>157</v>
      </c>
      <c r="C57" s="91" t="s">
        <v>132</v>
      </c>
      <c r="D57" s="91" t="s">
        <v>234</v>
      </c>
      <c r="E57" s="91" t="s">
        <v>235</v>
      </c>
      <c r="F57" s="86"/>
      <c r="G57" s="91" t="s">
        <v>202</v>
      </c>
      <c r="H57" s="91"/>
      <c r="I57" s="99">
        <v>700</v>
      </c>
      <c r="J57" s="84">
        <v>600</v>
      </c>
      <c r="K57" s="84">
        <v>600</v>
      </c>
    </row>
    <row r="58" spans="1:11" ht="15.75">
      <c r="A58" s="111" t="s">
        <v>69</v>
      </c>
      <c r="B58" s="86" t="s">
        <v>109</v>
      </c>
      <c r="C58" s="86" t="s">
        <v>39</v>
      </c>
      <c r="D58" s="94" t="s">
        <v>128</v>
      </c>
      <c r="E58" s="86" t="s">
        <v>129</v>
      </c>
      <c r="F58" s="86" t="s">
        <v>323</v>
      </c>
      <c r="G58" s="86"/>
      <c r="H58" s="94" t="s">
        <v>130</v>
      </c>
      <c r="I58" s="100">
        <f>I59</f>
        <v>66400</v>
      </c>
      <c r="J58" s="100">
        <f aca="true" t="shared" si="3" ref="J58:K60">J59</f>
        <v>66400</v>
      </c>
      <c r="K58" s="100">
        <f t="shared" si="3"/>
        <v>66400</v>
      </c>
    </row>
    <row r="59" spans="1:11" ht="30">
      <c r="A59" s="112" t="s">
        <v>68</v>
      </c>
      <c r="B59" s="84" t="s">
        <v>109</v>
      </c>
      <c r="C59" s="84" t="s">
        <v>39</v>
      </c>
      <c r="D59" s="84" t="s">
        <v>43</v>
      </c>
      <c r="E59" s="84" t="s">
        <v>129</v>
      </c>
      <c r="F59" s="84" t="s">
        <v>325</v>
      </c>
      <c r="G59" s="84"/>
      <c r="H59" s="91" t="s">
        <v>130</v>
      </c>
      <c r="I59" s="90">
        <f>I60</f>
        <v>66400</v>
      </c>
      <c r="J59" s="90">
        <f t="shared" si="3"/>
        <v>66400</v>
      </c>
      <c r="K59" s="90">
        <f t="shared" si="3"/>
        <v>66400</v>
      </c>
    </row>
    <row r="60" spans="1:11" ht="60">
      <c r="A60" s="112" t="s">
        <v>91</v>
      </c>
      <c r="B60" s="84" t="s">
        <v>109</v>
      </c>
      <c r="C60" s="84" t="s">
        <v>39</v>
      </c>
      <c r="D60" s="84" t="s">
        <v>43</v>
      </c>
      <c r="E60" s="84" t="s">
        <v>232</v>
      </c>
      <c r="F60" s="84" t="s">
        <v>326</v>
      </c>
      <c r="G60" s="84"/>
      <c r="H60" s="91" t="s">
        <v>130</v>
      </c>
      <c r="I60" s="90">
        <f>I61</f>
        <v>66400</v>
      </c>
      <c r="J60" s="90">
        <f t="shared" si="3"/>
        <v>66400</v>
      </c>
      <c r="K60" s="90">
        <f t="shared" si="3"/>
        <v>66400</v>
      </c>
    </row>
    <row r="61" spans="1:11" ht="135">
      <c r="A61" s="112" t="s">
        <v>302</v>
      </c>
      <c r="B61" s="84" t="s">
        <v>109</v>
      </c>
      <c r="C61" s="84" t="s">
        <v>39</v>
      </c>
      <c r="D61" s="84" t="s">
        <v>43</v>
      </c>
      <c r="E61" s="84" t="s">
        <v>232</v>
      </c>
      <c r="F61" s="84" t="s">
        <v>326</v>
      </c>
      <c r="G61" s="84">
        <v>110</v>
      </c>
      <c r="H61" s="91"/>
      <c r="I61" s="90">
        <f>I63+I66</f>
        <v>66400</v>
      </c>
      <c r="J61" s="90">
        <f>J63+J66</f>
        <v>66400</v>
      </c>
      <c r="K61" s="90">
        <f>K63+K66</f>
        <v>66400</v>
      </c>
    </row>
    <row r="62" spans="1:11" ht="51.75" customHeight="1">
      <c r="A62" s="112" t="s">
        <v>303</v>
      </c>
      <c r="B62" s="84" t="s">
        <v>109</v>
      </c>
      <c r="C62" s="84" t="s">
        <v>39</v>
      </c>
      <c r="D62" s="84" t="s">
        <v>43</v>
      </c>
      <c r="E62" s="84" t="s">
        <v>232</v>
      </c>
      <c r="F62" s="84" t="s">
        <v>326</v>
      </c>
      <c r="G62" s="84">
        <v>120</v>
      </c>
      <c r="H62" s="91"/>
      <c r="I62" s="90">
        <f>I63+I66</f>
        <v>66400</v>
      </c>
      <c r="J62" s="90">
        <f>J63+J66</f>
        <v>66400</v>
      </c>
      <c r="K62" s="90">
        <f>K63+K66</f>
        <v>66400</v>
      </c>
    </row>
    <row r="63" spans="1:11" ht="33.75" customHeight="1">
      <c r="A63" s="112" t="s">
        <v>187</v>
      </c>
      <c r="B63" s="84" t="s">
        <v>109</v>
      </c>
      <c r="C63" s="84" t="s">
        <v>39</v>
      </c>
      <c r="D63" s="84" t="s">
        <v>43</v>
      </c>
      <c r="E63" s="84" t="s">
        <v>232</v>
      </c>
      <c r="F63" s="84" t="s">
        <v>326</v>
      </c>
      <c r="G63" s="84">
        <v>121</v>
      </c>
      <c r="H63" s="84">
        <v>210</v>
      </c>
      <c r="I63" s="90">
        <f>I64+I65</f>
        <v>64400</v>
      </c>
      <c r="J63" s="90">
        <f>J64+J65</f>
        <v>64400</v>
      </c>
      <c r="K63" s="90">
        <f>K64+K65</f>
        <v>64400</v>
      </c>
    </row>
    <row r="64" spans="1:11" ht="16.5" customHeight="1" hidden="1">
      <c r="A64" s="113" t="s">
        <v>10</v>
      </c>
      <c r="B64" s="84" t="s">
        <v>109</v>
      </c>
      <c r="C64" s="84" t="s">
        <v>39</v>
      </c>
      <c r="D64" s="84" t="s">
        <v>43</v>
      </c>
      <c r="E64" s="84" t="s">
        <v>232</v>
      </c>
      <c r="F64" s="84" t="s">
        <v>326</v>
      </c>
      <c r="G64" s="84">
        <v>121</v>
      </c>
      <c r="H64" s="84">
        <v>211</v>
      </c>
      <c r="I64" s="90">
        <f>47696+1767</f>
        <v>49463</v>
      </c>
      <c r="J64" s="84">
        <v>49463</v>
      </c>
      <c r="K64" s="84">
        <v>49463</v>
      </c>
    </row>
    <row r="65" spans="1:11" ht="16.5" customHeight="1" hidden="1">
      <c r="A65" s="113" t="s">
        <v>12</v>
      </c>
      <c r="B65" s="84" t="s">
        <v>109</v>
      </c>
      <c r="C65" s="84" t="s">
        <v>39</v>
      </c>
      <c r="D65" s="84" t="s">
        <v>43</v>
      </c>
      <c r="E65" s="84" t="s">
        <v>232</v>
      </c>
      <c r="F65" s="84" t="s">
        <v>326</v>
      </c>
      <c r="G65" s="84">
        <v>129</v>
      </c>
      <c r="H65" s="84">
        <v>213</v>
      </c>
      <c r="I65" s="90">
        <f>14404+533</f>
        <v>14937</v>
      </c>
      <c r="J65" s="84">
        <v>14937</v>
      </c>
      <c r="K65" s="84">
        <v>14937</v>
      </c>
    </row>
    <row r="66" spans="1:11" ht="33.75" customHeight="1">
      <c r="A66" s="112" t="s">
        <v>169</v>
      </c>
      <c r="B66" s="84" t="s">
        <v>109</v>
      </c>
      <c r="C66" s="84" t="s">
        <v>39</v>
      </c>
      <c r="D66" s="84" t="s">
        <v>43</v>
      </c>
      <c r="E66" s="84" t="s">
        <v>232</v>
      </c>
      <c r="F66" s="84" t="s">
        <v>326</v>
      </c>
      <c r="G66" s="84">
        <v>200</v>
      </c>
      <c r="H66" s="84"/>
      <c r="I66" s="90">
        <f>I68+I71</f>
        <v>2000</v>
      </c>
      <c r="J66" s="90">
        <f>J68+J71</f>
        <v>2000</v>
      </c>
      <c r="K66" s="90">
        <f>K68+K71</f>
        <v>2000</v>
      </c>
    </row>
    <row r="67" spans="1:11" ht="28.5" customHeight="1">
      <c r="A67" s="112" t="s">
        <v>304</v>
      </c>
      <c r="B67" s="84" t="s">
        <v>109</v>
      </c>
      <c r="C67" s="84" t="s">
        <v>39</v>
      </c>
      <c r="D67" s="84" t="s">
        <v>43</v>
      </c>
      <c r="E67" s="84" t="s">
        <v>232</v>
      </c>
      <c r="F67" s="84" t="s">
        <v>326</v>
      </c>
      <c r="G67" s="84">
        <v>240</v>
      </c>
      <c r="H67" s="84"/>
      <c r="I67" s="90">
        <f>I71</f>
        <v>0</v>
      </c>
      <c r="J67" s="90">
        <f>J71</f>
        <v>0</v>
      </c>
      <c r="K67" s="90">
        <f>K71</f>
        <v>0</v>
      </c>
    </row>
    <row r="68" spans="1:11" ht="42" customHeight="1">
      <c r="A68" s="112" t="s">
        <v>170</v>
      </c>
      <c r="B68" s="84" t="s">
        <v>109</v>
      </c>
      <c r="C68" s="84" t="s">
        <v>39</v>
      </c>
      <c r="D68" s="84" t="s">
        <v>43</v>
      </c>
      <c r="E68" s="84" t="s">
        <v>232</v>
      </c>
      <c r="F68" s="84" t="s">
        <v>326</v>
      </c>
      <c r="G68" s="84">
        <v>242</v>
      </c>
      <c r="H68" s="84"/>
      <c r="I68" s="90">
        <f>I69</f>
        <v>2000</v>
      </c>
      <c r="J68" s="90">
        <f>J69</f>
        <v>2000</v>
      </c>
      <c r="K68" s="90">
        <f>K69</f>
        <v>2000</v>
      </c>
    </row>
    <row r="69" spans="1:11" ht="14.25" customHeight="1" hidden="1">
      <c r="A69" s="113" t="s">
        <v>14</v>
      </c>
      <c r="B69" s="84" t="s">
        <v>109</v>
      </c>
      <c r="C69" s="84" t="s">
        <v>39</v>
      </c>
      <c r="D69" s="84" t="s">
        <v>43</v>
      </c>
      <c r="E69" s="84" t="s">
        <v>232</v>
      </c>
      <c r="F69" s="84" t="s">
        <v>326</v>
      </c>
      <c r="G69" s="84">
        <v>242</v>
      </c>
      <c r="H69" s="84">
        <v>221</v>
      </c>
      <c r="I69" s="90">
        <v>2000</v>
      </c>
      <c r="J69" s="84">
        <v>2000</v>
      </c>
      <c r="K69" s="84">
        <v>2000</v>
      </c>
    </row>
    <row r="70" spans="1:11" ht="30" customHeight="1">
      <c r="A70" s="112" t="s">
        <v>304</v>
      </c>
      <c r="B70" s="84" t="s">
        <v>109</v>
      </c>
      <c r="C70" s="84" t="s">
        <v>39</v>
      </c>
      <c r="D70" s="84" t="s">
        <v>43</v>
      </c>
      <c r="E70" s="84" t="s">
        <v>232</v>
      </c>
      <c r="F70" s="84" t="s">
        <v>326</v>
      </c>
      <c r="G70" s="84">
        <v>240</v>
      </c>
      <c r="H70" s="84"/>
      <c r="I70" s="90">
        <f>I71</f>
        <v>0</v>
      </c>
      <c r="J70" s="90">
        <f>J71</f>
        <v>0</v>
      </c>
      <c r="K70" s="90">
        <f>K71</f>
        <v>0</v>
      </c>
    </row>
    <row r="71" spans="1:11" ht="48.75" customHeight="1">
      <c r="A71" s="112" t="s">
        <v>176</v>
      </c>
      <c r="B71" s="84" t="s">
        <v>109</v>
      </c>
      <c r="C71" s="84" t="s">
        <v>39</v>
      </c>
      <c r="D71" s="84" t="s">
        <v>43</v>
      </c>
      <c r="E71" s="84" t="s">
        <v>232</v>
      </c>
      <c r="F71" s="84" t="s">
        <v>326</v>
      </c>
      <c r="G71" s="84">
        <v>244</v>
      </c>
      <c r="H71" s="84">
        <v>200</v>
      </c>
      <c r="I71" s="90">
        <f>I73+I74+I72</f>
        <v>0</v>
      </c>
      <c r="J71" s="90">
        <f>J73+J74+J72</f>
        <v>0</v>
      </c>
      <c r="K71" s="90">
        <f>K73+K74+K72</f>
        <v>0</v>
      </c>
    </row>
    <row r="72" spans="1:11" ht="12" customHeight="1" hidden="1">
      <c r="A72" s="113" t="s">
        <v>177</v>
      </c>
      <c r="B72" s="84" t="s">
        <v>109</v>
      </c>
      <c r="C72" s="84" t="s">
        <v>39</v>
      </c>
      <c r="D72" s="84" t="s">
        <v>43</v>
      </c>
      <c r="E72" s="84" t="s">
        <v>232</v>
      </c>
      <c r="F72" s="84" t="s">
        <v>326</v>
      </c>
      <c r="G72" s="84">
        <v>244</v>
      </c>
      <c r="H72" s="84"/>
      <c r="I72" s="90">
        <v>0</v>
      </c>
      <c r="J72" s="84">
        <v>0</v>
      </c>
      <c r="K72" s="84">
        <v>0</v>
      </c>
    </row>
    <row r="73" spans="1:11" ht="15" customHeight="1" hidden="1">
      <c r="A73" s="113" t="s">
        <v>22</v>
      </c>
      <c r="B73" s="84" t="s">
        <v>109</v>
      </c>
      <c r="C73" s="84" t="s">
        <v>39</v>
      </c>
      <c r="D73" s="84" t="s">
        <v>43</v>
      </c>
      <c r="E73" s="84" t="s">
        <v>232</v>
      </c>
      <c r="F73" s="86" t="s">
        <v>326</v>
      </c>
      <c r="G73" s="84">
        <v>244</v>
      </c>
      <c r="H73" s="84">
        <v>340</v>
      </c>
      <c r="I73" s="90">
        <v>0</v>
      </c>
      <c r="J73" s="84"/>
      <c r="K73" s="84"/>
    </row>
    <row r="74" spans="1:11" ht="13.5" customHeight="1" hidden="1">
      <c r="A74" s="113" t="s">
        <v>14</v>
      </c>
      <c r="B74" s="84" t="s">
        <v>109</v>
      </c>
      <c r="C74" s="84" t="s">
        <v>39</v>
      </c>
      <c r="D74" s="84" t="s">
        <v>43</v>
      </c>
      <c r="E74" s="84" t="s">
        <v>232</v>
      </c>
      <c r="F74" s="86" t="s">
        <v>326</v>
      </c>
      <c r="G74" s="84">
        <v>242</v>
      </c>
      <c r="H74" s="84">
        <v>222</v>
      </c>
      <c r="I74" s="90">
        <v>0</v>
      </c>
      <c r="J74" s="84">
        <v>0</v>
      </c>
      <c r="K74" s="84">
        <v>0</v>
      </c>
    </row>
    <row r="75" spans="1:11" ht="12.75" customHeight="1">
      <c r="A75" s="111" t="s">
        <v>293</v>
      </c>
      <c r="B75" s="94" t="s">
        <v>157</v>
      </c>
      <c r="C75" s="94" t="s">
        <v>191</v>
      </c>
      <c r="D75" s="94" t="s">
        <v>128</v>
      </c>
      <c r="E75" s="94" t="s">
        <v>129</v>
      </c>
      <c r="F75" s="86" t="s">
        <v>323</v>
      </c>
      <c r="G75" s="94"/>
      <c r="H75" s="94" t="s">
        <v>130</v>
      </c>
      <c r="I75" s="98">
        <f aca="true" t="shared" si="4" ref="I75:K76">I76</f>
        <v>0</v>
      </c>
      <c r="J75" s="98">
        <f t="shared" si="4"/>
        <v>0</v>
      </c>
      <c r="K75" s="98">
        <f t="shared" si="4"/>
        <v>0</v>
      </c>
    </row>
    <row r="76" spans="1:11" ht="16.5" customHeight="1" hidden="1">
      <c r="A76" s="111" t="s">
        <v>190</v>
      </c>
      <c r="B76" s="94" t="s">
        <v>157</v>
      </c>
      <c r="C76" s="94" t="s">
        <v>191</v>
      </c>
      <c r="D76" s="94" t="s">
        <v>132</v>
      </c>
      <c r="E76" s="94" t="s">
        <v>129</v>
      </c>
      <c r="F76" s="86" t="s">
        <v>323</v>
      </c>
      <c r="G76" s="94" t="s">
        <v>130</v>
      </c>
      <c r="H76" s="94" t="s">
        <v>130</v>
      </c>
      <c r="I76" s="98">
        <f t="shared" si="4"/>
        <v>0</v>
      </c>
      <c r="J76" s="98">
        <f t="shared" si="4"/>
        <v>0</v>
      </c>
      <c r="K76" s="98">
        <f t="shared" si="4"/>
        <v>0</v>
      </c>
    </row>
    <row r="77" spans="1:11" ht="39.75" customHeight="1" hidden="1">
      <c r="A77" s="112" t="s">
        <v>204</v>
      </c>
      <c r="B77" s="91" t="s">
        <v>157</v>
      </c>
      <c r="C77" s="91" t="s">
        <v>191</v>
      </c>
      <c r="D77" s="91" t="s">
        <v>132</v>
      </c>
      <c r="E77" s="91" t="s">
        <v>129</v>
      </c>
      <c r="F77" s="84" t="s">
        <v>327</v>
      </c>
      <c r="G77" s="91" t="s">
        <v>130</v>
      </c>
      <c r="H77" s="91" t="s">
        <v>130</v>
      </c>
      <c r="I77" s="99">
        <f>I78+I83</f>
        <v>0</v>
      </c>
      <c r="J77" s="99">
        <f>J78+J83</f>
        <v>0</v>
      </c>
      <c r="K77" s="99">
        <f>K78+K83</f>
        <v>0</v>
      </c>
    </row>
    <row r="78" spans="1:11" ht="60.75" customHeight="1" hidden="1">
      <c r="A78" s="112" t="s">
        <v>302</v>
      </c>
      <c r="B78" s="91" t="s">
        <v>157</v>
      </c>
      <c r="C78" s="91" t="s">
        <v>191</v>
      </c>
      <c r="D78" s="91" t="s">
        <v>132</v>
      </c>
      <c r="E78" s="91" t="s">
        <v>129</v>
      </c>
      <c r="F78" s="84" t="s">
        <v>327</v>
      </c>
      <c r="G78" s="94" t="s">
        <v>307</v>
      </c>
      <c r="H78" s="94"/>
      <c r="I78" s="98">
        <f aca="true" t="shared" si="5" ref="I78:K79">I79</f>
        <v>0</v>
      </c>
      <c r="J78" s="98">
        <f t="shared" si="5"/>
        <v>0</v>
      </c>
      <c r="K78" s="98">
        <f t="shared" si="5"/>
        <v>0</v>
      </c>
    </row>
    <row r="79" spans="1:11" ht="45" customHeight="1" hidden="1">
      <c r="A79" s="112" t="s">
        <v>303</v>
      </c>
      <c r="B79" s="91" t="s">
        <v>157</v>
      </c>
      <c r="C79" s="91" t="s">
        <v>191</v>
      </c>
      <c r="D79" s="91" t="s">
        <v>132</v>
      </c>
      <c r="E79" s="101" t="s">
        <v>200</v>
      </c>
      <c r="F79" s="84" t="s">
        <v>327</v>
      </c>
      <c r="G79" s="84">
        <v>120</v>
      </c>
      <c r="H79" s="94" t="s">
        <v>130</v>
      </c>
      <c r="I79" s="99">
        <f t="shared" si="5"/>
        <v>0</v>
      </c>
      <c r="J79" s="99">
        <f t="shared" si="5"/>
        <v>0</v>
      </c>
      <c r="K79" s="99">
        <f t="shared" si="5"/>
        <v>0</v>
      </c>
    </row>
    <row r="80" spans="1:11" ht="36" customHeight="1" hidden="1">
      <c r="A80" s="112" t="s">
        <v>187</v>
      </c>
      <c r="B80" s="91" t="s">
        <v>157</v>
      </c>
      <c r="C80" s="91" t="s">
        <v>191</v>
      </c>
      <c r="D80" s="91" t="s">
        <v>132</v>
      </c>
      <c r="E80" s="101" t="s">
        <v>200</v>
      </c>
      <c r="F80" s="84" t="s">
        <v>327</v>
      </c>
      <c r="G80" s="84">
        <v>121</v>
      </c>
      <c r="H80" s="84">
        <v>210</v>
      </c>
      <c r="I80" s="99">
        <f>I81+I82</f>
        <v>0</v>
      </c>
      <c r="J80" s="99">
        <f>J81+J82</f>
        <v>0</v>
      </c>
      <c r="K80" s="99">
        <f>K81+K82</f>
        <v>0</v>
      </c>
    </row>
    <row r="81" spans="1:11" ht="12" customHeight="1" hidden="1">
      <c r="A81" s="113" t="s">
        <v>10</v>
      </c>
      <c r="B81" s="91" t="s">
        <v>157</v>
      </c>
      <c r="C81" s="91" t="s">
        <v>191</v>
      </c>
      <c r="D81" s="91" t="s">
        <v>132</v>
      </c>
      <c r="E81" s="101" t="s">
        <v>200</v>
      </c>
      <c r="F81" s="84"/>
      <c r="G81" s="84">
        <v>121</v>
      </c>
      <c r="H81" s="84">
        <v>211</v>
      </c>
      <c r="I81" s="99">
        <v>0</v>
      </c>
      <c r="J81" s="84">
        <v>0</v>
      </c>
      <c r="K81" s="84">
        <v>0</v>
      </c>
    </row>
    <row r="82" spans="1:11" ht="11.25" customHeight="1" hidden="1">
      <c r="A82" s="113" t="s">
        <v>12</v>
      </c>
      <c r="B82" s="91" t="s">
        <v>157</v>
      </c>
      <c r="C82" s="91" t="s">
        <v>191</v>
      </c>
      <c r="D82" s="91" t="s">
        <v>132</v>
      </c>
      <c r="E82" s="101" t="s">
        <v>200</v>
      </c>
      <c r="F82" s="84"/>
      <c r="G82" s="84">
        <v>121</v>
      </c>
      <c r="H82" s="84">
        <v>213</v>
      </c>
      <c r="I82" s="99">
        <v>0</v>
      </c>
      <c r="J82" s="84">
        <v>0</v>
      </c>
      <c r="K82" s="84">
        <v>0</v>
      </c>
    </row>
    <row r="83" spans="1:11" ht="42" customHeight="1" hidden="1">
      <c r="A83" s="112" t="s">
        <v>169</v>
      </c>
      <c r="B83" s="91" t="s">
        <v>157</v>
      </c>
      <c r="C83" s="91" t="s">
        <v>191</v>
      </c>
      <c r="D83" s="91" t="s">
        <v>132</v>
      </c>
      <c r="E83" s="101" t="s">
        <v>200</v>
      </c>
      <c r="F83" s="84" t="s">
        <v>327</v>
      </c>
      <c r="G83" s="84">
        <v>200</v>
      </c>
      <c r="H83" s="84"/>
      <c r="I83" s="99">
        <f>I84</f>
        <v>0</v>
      </c>
      <c r="J83" s="99">
        <f aca="true" t="shared" si="6" ref="J83:K85">J84</f>
        <v>0</v>
      </c>
      <c r="K83" s="99">
        <f t="shared" si="6"/>
        <v>0</v>
      </c>
    </row>
    <row r="84" spans="1:11" ht="33.75" customHeight="1" hidden="1">
      <c r="A84" s="112" t="s">
        <v>304</v>
      </c>
      <c r="B84" s="91" t="s">
        <v>157</v>
      </c>
      <c r="C84" s="91" t="s">
        <v>191</v>
      </c>
      <c r="D84" s="91" t="s">
        <v>132</v>
      </c>
      <c r="E84" s="101" t="s">
        <v>200</v>
      </c>
      <c r="F84" s="84" t="s">
        <v>327</v>
      </c>
      <c r="G84" s="84">
        <v>240</v>
      </c>
      <c r="H84" s="84"/>
      <c r="I84" s="99">
        <f>I85</f>
        <v>0</v>
      </c>
      <c r="J84" s="99">
        <f t="shared" si="6"/>
        <v>0</v>
      </c>
      <c r="K84" s="99">
        <f t="shared" si="6"/>
        <v>0</v>
      </c>
    </row>
    <row r="85" spans="1:11" ht="27.75" customHeight="1" hidden="1">
      <c r="A85" s="112" t="s">
        <v>176</v>
      </c>
      <c r="B85" s="91" t="s">
        <v>157</v>
      </c>
      <c r="C85" s="91" t="s">
        <v>191</v>
      </c>
      <c r="D85" s="91" t="s">
        <v>132</v>
      </c>
      <c r="E85" s="101" t="s">
        <v>200</v>
      </c>
      <c r="F85" s="84" t="s">
        <v>327</v>
      </c>
      <c r="G85" s="91" t="s">
        <v>202</v>
      </c>
      <c r="H85" s="91" t="s">
        <v>130</v>
      </c>
      <c r="I85" s="99">
        <f>I86</f>
        <v>0</v>
      </c>
      <c r="J85" s="99">
        <f t="shared" si="6"/>
        <v>0</v>
      </c>
      <c r="K85" s="99">
        <f t="shared" si="6"/>
        <v>0</v>
      </c>
    </row>
    <row r="86" spans="1:11" ht="14.25" customHeight="1" hidden="1">
      <c r="A86" s="113" t="s">
        <v>22</v>
      </c>
      <c r="B86" s="91" t="s">
        <v>157</v>
      </c>
      <c r="C86" s="91" t="s">
        <v>191</v>
      </c>
      <c r="D86" s="91" t="s">
        <v>132</v>
      </c>
      <c r="E86" s="101" t="s">
        <v>200</v>
      </c>
      <c r="F86" s="86"/>
      <c r="G86" s="91" t="s">
        <v>202</v>
      </c>
      <c r="H86" s="91" t="s">
        <v>175</v>
      </c>
      <c r="I86" s="99">
        <v>0</v>
      </c>
      <c r="J86" s="84">
        <v>0</v>
      </c>
      <c r="K86" s="84">
        <v>0</v>
      </c>
    </row>
    <row r="87" spans="1:11" ht="14.25" customHeight="1" hidden="1">
      <c r="A87" s="116" t="s">
        <v>308</v>
      </c>
      <c r="B87" s="91"/>
      <c r="C87" s="91"/>
      <c r="D87" s="91"/>
      <c r="E87" s="101"/>
      <c r="F87" s="94" t="s">
        <v>328</v>
      </c>
      <c r="G87" s="91"/>
      <c r="H87" s="91"/>
      <c r="I87" s="99"/>
      <c r="J87" s="84"/>
      <c r="K87" s="84"/>
    </row>
    <row r="88" spans="1:11" ht="24.75" customHeight="1" hidden="1">
      <c r="A88" s="111" t="s">
        <v>218</v>
      </c>
      <c r="B88" s="94" t="s">
        <v>157</v>
      </c>
      <c r="C88" s="94" t="s">
        <v>198</v>
      </c>
      <c r="D88" s="94" t="s">
        <v>128</v>
      </c>
      <c r="E88" s="94" t="s">
        <v>217</v>
      </c>
      <c r="F88" s="94" t="s">
        <v>328</v>
      </c>
      <c r="G88" s="94" t="s">
        <v>130</v>
      </c>
      <c r="H88" s="94" t="s">
        <v>130</v>
      </c>
      <c r="I88" s="100">
        <f aca="true" t="shared" si="7" ref="I88:K89">I89</f>
        <v>0</v>
      </c>
      <c r="J88" s="100">
        <f t="shared" si="7"/>
        <v>0</v>
      </c>
      <c r="K88" s="100">
        <f t="shared" si="7"/>
        <v>0</v>
      </c>
    </row>
    <row r="89" spans="1:11" ht="30" customHeight="1" hidden="1">
      <c r="A89" s="111" t="s">
        <v>219</v>
      </c>
      <c r="B89" s="91" t="s">
        <v>157</v>
      </c>
      <c r="C89" s="91" t="s">
        <v>198</v>
      </c>
      <c r="D89" s="91" t="s">
        <v>220</v>
      </c>
      <c r="E89" s="91" t="s">
        <v>217</v>
      </c>
      <c r="F89" s="94" t="s">
        <v>328</v>
      </c>
      <c r="G89" s="91" t="s">
        <v>130</v>
      </c>
      <c r="H89" s="91" t="s">
        <v>130</v>
      </c>
      <c r="I89" s="90">
        <f t="shared" si="7"/>
        <v>0</v>
      </c>
      <c r="J89" s="90">
        <f t="shared" si="7"/>
        <v>0</v>
      </c>
      <c r="K89" s="90">
        <f t="shared" si="7"/>
        <v>0</v>
      </c>
    </row>
    <row r="90" spans="1:11" ht="60" hidden="1">
      <c r="A90" s="112" t="s">
        <v>221</v>
      </c>
      <c r="B90" s="91" t="s">
        <v>157</v>
      </c>
      <c r="C90" s="91" t="s">
        <v>198</v>
      </c>
      <c r="D90" s="91" t="s">
        <v>220</v>
      </c>
      <c r="E90" s="91" t="s">
        <v>222</v>
      </c>
      <c r="F90" s="91" t="s">
        <v>329</v>
      </c>
      <c r="G90" s="91" t="s">
        <v>130</v>
      </c>
      <c r="H90" s="91" t="s">
        <v>130</v>
      </c>
      <c r="I90" s="90">
        <f>I92</f>
        <v>0</v>
      </c>
      <c r="J90" s="90">
        <f>J92</f>
        <v>0</v>
      </c>
      <c r="K90" s="90">
        <f>K92</f>
        <v>0</v>
      </c>
    </row>
    <row r="91" spans="1:11" ht="105" hidden="1">
      <c r="A91" s="112" t="s">
        <v>269</v>
      </c>
      <c r="B91" s="91" t="s">
        <v>157</v>
      </c>
      <c r="C91" s="91" t="s">
        <v>198</v>
      </c>
      <c r="D91" s="91" t="s">
        <v>220</v>
      </c>
      <c r="E91" s="91" t="s">
        <v>222</v>
      </c>
      <c r="F91" s="84" t="s">
        <v>330</v>
      </c>
      <c r="G91" s="91" t="s">
        <v>130</v>
      </c>
      <c r="H91" s="91" t="s">
        <v>130</v>
      </c>
      <c r="I91" s="90">
        <f>I92</f>
        <v>0</v>
      </c>
      <c r="J91" s="90">
        <f>J92</f>
        <v>0</v>
      </c>
      <c r="K91" s="90">
        <f>K92</f>
        <v>0</v>
      </c>
    </row>
    <row r="92" spans="1:11" ht="41.25" customHeight="1" hidden="1">
      <c r="A92" s="112" t="s">
        <v>174</v>
      </c>
      <c r="B92" s="91" t="s">
        <v>157</v>
      </c>
      <c r="C92" s="91" t="s">
        <v>198</v>
      </c>
      <c r="D92" s="91" t="s">
        <v>220</v>
      </c>
      <c r="E92" s="91" t="s">
        <v>222</v>
      </c>
      <c r="F92" s="84" t="s">
        <v>330</v>
      </c>
      <c r="G92" s="84">
        <v>200</v>
      </c>
      <c r="H92" s="84">
        <v>0</v>
      </c>
      <c r="I92" s="90">
        <f>I95</f>
        <v>0</v>
      </c>
      <c r="J92" s="90">
        <f>J95</f>
        <v>0</v>
      </c>
      <c r="K92" s="90">
        <f>K95</f>
        <v>0</v>
      </c>
    </row>
    <row r="93" spans="1:11" ht="30" hidden="1">
      <c r="A93" s="112" t="s">
        <v>304</v>
      </c>
      <c r="B93" s="91" t="s">
        <v>157</v>
      </c>
      <c r="C93" s="91" t="s">
        <v>198</v>
      </c>
      <c r="D93" s="91" t="s">
        <v>220</v>
      </c>
      <c r="E93" s="91" t="s">
        <v>222</v>
      </c>
      <c r="F93" s="84" t="s">
        <v>330</v>
      </c>
      <c r="G93" s="84">
        <v>240</v>
      </c>
      <c r="H93" s="84"/>
      <c r="I93" s="102">
        <f aca="true" t="shared" si="8" ref="I93:K94">I94</f>
        <v>0</v>
      </c>
      <c r="J93" s="102">
        <f t="shared" si="8"/>
        <v>0</v>
      </c>
      <c r="K93" s="102">
        <f t="shared" si="8"/>
        <v>0</v>
      </c>
    </row>
    <row r="94" spans="1:11" ht="45" hidden="1">
      <c r="A94" s="112" t="s">
        <v>176</v>
      </c>
      <c r="B94" s="91" t="s">
        <v>157</v>
      </c>
      <c r="C94" s="91" t="s">
        <v>198</v>
      </c>
      <c r="D94" s="91" t="s">
        <v>220</v>
      </c>
      <c r="E94" s="91" t="s">
        <v>222</v>
      </c>
      <c r="F94" s="84" t="s">
        <v>330</v>
      </c>
      <c r="G94" s="84">
        <v>244</v>
      </c>
      <c r="H94" s="84"/>
      <c r="I94" s="90">
        <f t="shared" si="8"/>
        <v>0</v>
      </c>
      <c r="J94" s="90">
        <f t="shared" si="8"/>
        <v>0</v>
      </c>
      <c r="K94" s="90">
        <f t="shared" si="8"/>
        <v>0</v>
      </c>
    </row>
    <row r="95" spans="1:11" ht="15" hidden="1">
      <c r="A95" s="113" t="s">
        <v>19</v>
      </c>
      <c r="B95" s="91" t="s">
        <v>157</v>
      </c>
      <c r="C95" s="91" t="s">
        <v>198</v>
      </c>
      <c r="D95" s="91" t="s">
        <v>220</v>
      </c>
      <c r="E95" s="91" t="s">
        <v>222</v>
      </c>
      <c r="F95" s="84"/>
      <c r="G95" s="84">
        <v>244</v>
      </c>
      <c r="H95" s="84">
        <v>290</v>
      </c>
      <c r="I95" s="90">
        <v>0</v>
      </c>
      <c r="J95" s="84">
        <v>0</v>
      </c>
      <c r="K95" s="84">
        <v>0</v>
      </c>
    </row>
    <row r="96" spans="1:11" ht="15.75">
      <c r="A96" s="117" t="s">
        <v>291</v>
      </c>
      <c r="B96" s="91" t="s">
        <v>157</v>
      </c>
      <c r="C96" s="91" t="s">
        <v>191</v>
      </c>
      <c r="D96" s="91" t="s">
        <v>199</v>
      </c>
      <c r="E96" s="84" t="s">
        <v>129</v>
      </c>
      <c r="F96" s="84" t="s">
        <v>331</v>
      </c>
      <c r="G96" s="91"/>
      <c r="H96" s="91" t="s">
        <v>130</v>
      </c>
      <c r="I96" s="93">
        <f aca="true" t="shared" si="9" ref="I96:K97">I97</f>
        <v>2551299.55</v>
      </c>
      <c r="J96" s="93">
        <f t="shared" si="9"/>
        <v>1142500</v>
      </c>
      <c r="K96" s="93">
        <f t="shared" si="9"/>
        <v>1142500</v>
      </c>
    </row>
    <row r="97" spans="1:11" ht="15">
      <c r="A97" s="118" t="s">
        <v>215</v>
      </c>
      <c r="B97" s="91" t="s">
        <v>157</v>
      </c>
      <c r="C97" s="91" t="s">
        <v>191</v>
      </c>
      <c r="D97" s="91" t="s">
        <v>199</v>
      </c>
      <c r="E97" s="84" t="s">
        <v>129</v>
      </c>
      <c r="F97" s="84" t="s">
        <v>331</v>
      </c>
      <c r="G97" s="91"/>
      <c r="H97" s="91" t="s">
        <v>130</v>
      </c>
      <c r="I97" s="93">
        <f t="shared" si="9"/>
        <v>2551299.55</v>
      </c>
      <c r="J97" s="93">
        <f t="shared" si="9"/>
        <v>1142500</v>
      </c>
      <c r="K97" s="93">
        <f t="shared" si="9"/>
        <v>1142500</v>
      </c>
    </row>
    <row r="98" spans="1:11" ht="15">
      <c r="A98" s="118" t="s">
        <v>270</v>
      </c>
      <c r="B98" s="91" t="s">
        <v>157</v>
      </c>
      <c r="C98" s="91" t="s">
        <v>191</v>
      </c>
      <c r="D98" s="91" t="s">
        <v>199</v>
      </c>
      <c r="E98" s="84" t="s">
        <v>129</v>
      </c>
      <c r="F98" s="84" t="s">
        <v>332</v>
      </c>
      <c r="G98" s="91"/>
      <c r="H98" s="91" t="s">
        <v>130</v>
      </c>
      <c r="I98" s="93">
        <f>I101</f>
        <v>2551299.55</v>
      </c>
      <c r="J98" s="93">
        <f>J101</f>
        <v>1142500</v>
      </c>
      <c r="K98" s="93">
        <f>K101</f>
        <v>1142500</v>
      </c>
    </row>
    <row r="99" spans="1:11" ht="60">
      <c r="A99" s="112" t="s">
        <v>174</v>
      </c>
      <c r="B99" s="91" t="s">
        <v>157</v>
      </c>
      <c r="C99" s="91" t="s">
        <v>191</v>
      </c>
      <c r="D99" s="91" t="s">
        <v>199</v>
      </c>
      <c r="E99" s="84" t="s">
        <v>129</v>
      </c>
      <c r="F99" s="84" t="s">
        <v>332</v>
      </c>
      <c r="G99" s="91" t="s">
        <v>136</v>
      </c>
      <c r="H99" s="91"/>
      <c r="I99" s="93">
        <f aca="true" t="shared" si="10" ref="I99:K100">I100</f>
        <v>2551299.55</v>
      </c>
      <c r="J99" s="93">
        <f t="shared" si="10"/>
        <v>1142500</v>
      </c>
      <c r="K99" s="93">
        <f t="shared" si="10"/>
        <v>1142500</v>
      </c>
    </row>
    <row r="100" spans="1:11" ht="27.75" customHeight="1">
      <c r="A100" s="112" t="s">
        <v>304</v>
      </c>
      <c r="B100" s="91" t="s">
        <v>157</v>
      </c>
      <c r="C100" s="91" t="s">
        <v>191</v>
      </c>
      <c r="D100" s="91" t="s">
        <v>199</v>
      </c>
      <c r="E100" s="84" t="s">
        <v>129</v>
      </c>
      <c r="F100" s="84" t="s">
        <v>332</v>
      </c>
      <c r="G100" s="91" t="s">
        <v>305</v>
      </c>
      <c r="H100" s="91"/>
      <c r="I100" s="93">
        <f t="shared" si="10"/>
        <v>2551299.55</v>
      </c>
      <c r="J100" s="93">
        <f t="shared" si="10"/>
        <v>1142500</v>
      </c>
      <c r="K100" s="93">
        <f t="shared" si="10"/>
        <v>1142500</v>
      </c>
    </row>
    <row r="101" spans="1:11" ht="48" customHeight="1">
      <c r="A101" s="112" t="s">
        <v>176</v>
      </c>
      <c r="B101" s="91" t="s">
        <v>157</v>
      </c>
      <c r="C101" s="91" t="s">
        <v>191</v>
      </c>
      <c r="D101" s="91" t="s">
        <v>199</v>
      </c>
      <c r="E101" s="84" t="s">
        <v>129</v>
      </c>
      <c r="F101" s="84" t="s">
        <v>332</v>
      </c>
      <c r="G101" s="91" t="s">
        <v>202</v>
      </c>
      <c r="H101" s="91" t="s">
        <v>130</v>
      </c>
      <c r="I101" s="93">
        <f>I102+I104+I103</f>
        <v>2551299.55</v>
      </c>
      <c r="J101" s="93">
        <f>J102+J104</f>
        <v>1142500</v>
      </c>
      <c r="K101" s="93">
        <f>K102+K104</f>
        <v>1142500</v>
      </c>
    </row>
    <row r="102" spans="1:11" ht="16.5" customHeight="1" hidden="1">
      <c r="A102" s="113" t="s">
        <v>17</v>
      </c>
      <c r="B102" s="91" t="s">
        <v>157</v>
      </c>
      <c r="C102" s="91" t="s">
        <v>191</v>
      </c>
      <c r="D102" s="91" t="s">
        <v>199</v>
      </c>
      <c r="E102" s="104" t="s">
        <v>213</v>
      </c>
      <c r="F102" s="84" t="s">
        <v>332</v>
      </c>
      <c r="G102" s="84">
        <v>244</v>
      </c>
      <c r="H102" s="84"/>
      <c r="I102" s="93">
        <v>2551299.55</v>
      </c>
      <c r="J102" s="84">
        <v>1142500</v>
      </c>
      <c r="K102" s="84">
        <v>1142500</v>
      </c>
    </row>
    <row r="103" spans="1:11" ht="16.5" customHeight="1" hidden="1">
      <c r="A103" s="113" t="s">
        <v>387</v>
      </c>
      <c r="B103" s="91" t="s">
        <v>157</v>
      </c>
      <c r="C103" s="91" t="s">
        <v>191</v>
      </c>
      <c r="D103" s="91" t="s">
        <v>199</v>
      </c>
      <c r="E103" s="104" t="s">
        <v>213</v>
      </c>
      <c r="F103" s="84" t="s">
        <v>332</v>
      </c>
      <c r="G103" s="84">
        <v>244</v>
      </c>
      <c r="H103" s="84"/>
      <c r="I103" s="93">
        <v>0</v>
      </c>
      <c r="J103" s="84"/>
      <c r="K103" s="84"/>
    </row>
    <row r="104" spans="1:11" ht="38.25" customHeight="1" hidden="1">
      <c r="A104" s="113" t="s">
        <v>22</v>
      </c>
      <c r="B104" s="91" t="s">
        <v>157</v>
      </c>
      <c r="C104" s="91" t="s">
        <v>191</v>
      </c>
      <c r="D104" s="91" t="s">
        <v>199</v>
      </c>
      <c r="E104" s="104" t="s">
        <v>213</v>
      </c>
      <c r="F104" s="84" t="s">
        <v>332</v>
      </c>
      <c r="G104" s="84">
        <v>244</v>
      </c>
      <c r="H104" s="84"/>
      <c r="I104" s="93">
        <v>0</v>
      </c>
      <c r="J104" s="84">
        <v>0</v>
      </c>
      <c r="K104" s="84">
        <v>0</v>
      </c>
    </row>
    <row r="105" spans="1:11" ht="30.75" customHeight="1" hidden="1">
      <c r="A105" s="111" t="s">
        <v>388</v>
      </c>
      <c r="B105" s="91" t="s">
        <v>157</v>
      </c>
      <c r="C105" s="91" t="s">
        <v>191</v>
      </c>
      <c r="D105" s="91" t="s">
        <v>389</v>
      </c>
      <c r="E105" s="84" t="s">
        <v>129</v>
      </c>
      <c r="F105" s="84" t="s">
        <v>390</v>
      </c>
      <c r="G105" s="107" t="s">
        <v>130</v>
      </c>
      <c r="H105" s="84"/>
      <c r="I105" s="93">
        <f>I106</f>
        <v>0</v>
      </c>
      <c r="J105" s="93">
        <f>J106</f>
        <v>0</v>
      </c>
      <c r="K105" s="93">
        <f>K106</f>
        <v>0</v>
      </c>
    </row>
    <row r="106" spans="1:11" ht="64.5" customHeight="1" hidden="1">
      <c r="A106" s="112" t="s">
        <v>174</v>
      </c>
      <c r="B106" s="91" t="s">
        <v>157</v>
      </c>
      <c r="C106" s="91" t="s">
        <v>191</v>
      </c>
      <c r="D106" s="91" t="s">
        <v>389</v>
      </c>
      <c r="E106" s="84" t="s">
        <v>129</v>
      </c>
      <c r="F106" s="84" t="s">
        <v>421</v>
      </c>
      <c r="G106" s="107" t="s">
        <v>136</v>
      </c>
      <c r="H106" s="84"/>
      <c r="I106" s="93">
        <f>I107+I108</f>
        <v>0</v>
      </c>
      <c r="J106" s="93">
        <f>J107+J108</f>
        <v>0</v>
      </c>
      <c r="K106" s="93">
        <f>K107+K108</f>
        <v>0</v>
      </c>
    </row>
    <row r="107" spans="1:11" ht="30" hidden="1">
      <c r="A107" s="112" t="s">
        <v>304</v>
      </c>
      <c r="B107" s="91" t="s">
        <v>157</v>
      </c>
      <c r="C107" s="91" t="s">
        <v>191</v>
      </c>
      <c r="D107" s="91" t="s">
        <v>389</v>
      </c>
      <c r="E107" s="84" t="s">
        <v>129</v>
      </c>
      <c r="F107" s="84" t="s">
        <v>421</v>
      </c>
      <c r="G107" s="107" t="s">
        <v>391</v>
      </c>
      <c r="H107" s="84"/>
      <c r="I107" s="93">
        <v>0</v>
      </c>
      <c r="J107" s="93">
        <v>0</v>
      </c>
      <c r="K107" s="93">
        <v>0</v>
      </c>
    </row>
    <row r="108" spans="1:11" ht="45" hidden="1">
      <c r="A108" s="112" t="s">
        <v>176</v>
      </c>
      <c r="B108" s="91" t="s">
        <v>157</v>
      </c>
      <c r="C108" s="91" t="s">
        <v>191</v>
      </c>
      <c r="D108" s="91" t="s">
        <v>389</v>
      </c>
      <c r="E108" s="84" t="s">
        <v>129</v>
      </c>
      <c r="F108" s="84" t="s">
        <v>421</v>
      </c>
      <c r="G108" s="107" t="s">
        <v>202</v>
      </c>
      <c r="H108" s="84"/>
      <c r="I108" s="93">
        <f>I109</f>
        <v>0</v>
      </c>
      <c r="J108" s="93">
        <f>J109</f>
        <v>0</v>
      </c>
      <c r="K108" s="93">
        <f>K109</f>
        <v>0</v>
      </c>
    </row>
    <row r="109" spans="1:11" ht="15.75" hidden="1">
      <c r="A109" s="113" t="s">
        <v>177</v>
      </c>
      <c r="B109" s="91" t="s">
        <v>157</v>
      </c>
      <c r="C109" s="91" t="s">
        <v>191</v>
      </c>
      <c r="D109" s="91" t="s">
        <v>389</v>
      </c>
      <c r="E109" s="84" t="s">
        <v>129</v>
      </c>
      <c r="F109" s="84" t="s">
        <v>421</v>
      </c>
      <c r="G109" s="107" t="s">
        <v>202</v>
      </c>
      <c r="H109" s="84"/>
      <c r="I109" s="93">
        <v>0</v>
      </c>
      <c r="J109" s="84">
        <v>0</v>
      </c>
      <c r="K109" s="84">
        <v>0</v>
      </c>
    </row>
    <row r="110" spans="1:11" ht="12" customHeight="1">
      <c r="A110" s="111" t="s">
        <v>76</v>
      </c>
      <c r="B110" s="94" t="s">
        <v>157</v>
      </c>
      <c r="C110" s="105" t="s">
        <v>197</v>
      </c>
      <c r="D110" s="105" t="s">
        <v>128</v>
      </c>
      <c r="E110" s="105" t="s">
        <v>129</v>
      </c>
      <c r="F110" s="86" t="s">
        <v>333</v>
      </c>
      <c r="G110" s="105"/>
      <c r="H110" s="105" t="s">
        <v>130</v>
      </c>
      <c r="I110" s="92">
        <f>I111+I124+I118</f>
        <v>679400</v>
      </c>
      <c r="J110" s="92">
        <f>J111+J124</f>
        <v>0</v>
      </c>
      <c r="K110" s="92">
        <f>K111+K124</f>
        <v>0</v>
      </c>
    </row>
    <row r="111" spans="1:11" ht="22.5" customHeight="1">
      <c r="A111" s="119" t="s">
        <v>290</v>
      </c>
      <c r="B111" s="94" t="s">
        <v>157</v>
      </c>
      <c r="C111" s="105" t="s">
        <v>197</v>
      </c>
      <c r="D111" s="105" t="s">
        <v>159</v>
      </c>
      <c r="E111" s="105" t="s">
        <v>201</v>
      </c>
      <c r="F111" s="86" t="s">
        <v>334</v>
      </c>
      <c r="G111" s="105"/>
      <c r="H111" s="105" t="s">
        <v>130</v>
      </c>
      <c r="I111" s="100">
        <f>I112</f>
        <v>49400</v>
      </c>
      <c r="J111" s="100">
        <f>J112+J118</f>
        <v>0</v>
      </c>
      <c r="K111" s="100">
        <f>K112+K118</f>
        <v>0</v>
      </c>
    </row>
    <row r="112" spans="1:11" ht="45">
      <c r="A112" s="120" t="s">
        <v>289</v>
      </c>
      <c r="B112" s="91" t="s">
        <v>157</v>
      </c>
      <c r="C112" s="106" t="s">
        <v>197</v>
      </c>
      <c r="D112" s="106" t="s">
        <v>159</v>
      </c>
      <c r="E112" s="106" t="s">
        <v>201</v>
      </c>
      <c r="F112" s="84" t="s">
        <v>335</v>
      </c>
      <c r="G112" s="106"/>
      <c r="H112" s="105" t="s">
        <v>130</v>
      </c>
      <c r="I112" s="100">
        <f>I115</f>
        <v>49400</v>
      </c>
      <c r="J112" s="100">
        <f>J115</f>
        <v>0</v>
      </c>
      <c r="K112" s="100">
        <f>K115</f>
        <v>0</v>
      </c>
    </row>
    <row r="113" spans="1:11" ht="60">
      <c r="A113" s="112" t="s">
        <v>174</v>
      </c>
      <c r="B113" s="91" t="s">
        <v>157</v>
      </c>
      <c r="C113" s="106" t="s">
        <v>197</v>
      </c>
      <c r="D113" s="106" t="s">
        <v>159</v>
      </c>
      <c r="E113" s="106" t="s">
        <v>201</v>
      </c>
      <c r="F113" s="84" t="s">
        <v>335</v>
      </c>
      <c r="G113" s="106" t="s">
        <v>136</v>
      </c>
      <c r="H113" s="105"/>
      <c r="I113" s="100">
        <f aca="true" t="shared" si="11" ref="I113:K114">I114</f>
        <v>49400</v>
      </c>
      <c r="J113" s="100">
        <f t="shared" si="11"/>
        <v>0</v>
      </c>
      <c r="K113" s="100">
        <f t="shared" si="11"/>
        <v>0</v>
      </c>
    </row>
    <row r="114" spans="1:11" ht="30">
      <c r="A114" s="112" t="s">
        <v>304</v>
      </c>
      <c r="B114" s="91" t="s">
        <v>157</v>
      </c>
      <c r="C114" s="106" t="s">
        <v>197</v>
      </c>
      <c r="D114" s="106" t="s">
        <v>159</v>
      </c>
      <c r="E114" s="106" t="s">
        <v>201</v>
      </c>
      <c r="F114" s="84" t="s">
        <v>335</v>
      </c>
      <c r="G114" s="106" t="s">
        <v>305</v>
      </c>
      <c r="H114" s="105"/>
      <c r="I114" s="100">
        <f t="shared" si="11"/>
        <v>49400</v>
      </c>
      <c r="J114" s="100">
        <f t="shared" si="11"/>
        <v>0</v>
      </c>
      <c r="K114" s="100">
        <f t="shared" si="11"/>
        <v>0</v>
      </c>
    </row>
    <row r="115" spans="1:11" ht="29.25" customHeight="1">
      <c r="A115" s="112" t="s">
        <v>309</v>
      </c>
      <c r="B115" s="91" t="s">
        <v>157</v>
      </c>
      <c r="C115" s="106" t="s">
        <v>197</v>
      </c>
      <c r="D115" s="106" t="s">
        <v>159</v>
      </c>
      <c r="E115" s="106" t="s">
        <v>214</v>
      </c>
      <c r="F115" s="84" t="s">
        <v>335</v>
      </c>
      <c r="G115" s="106" t="s">
        <v>202</v>
      </c>
      <c r="H115" s="106" t="s">
        <v>130</v>
      </c>
      <c r="I115" s="90">
        <f>I116+I117</f>
        <v>49400</v>
      </c>
      <c r="J115" s="90">
        <f>J116+J117</f>
        <v>0</v>
      </c>
      <c r="K115" s="90">
        <f>K116+K117</f>
        <v>0</v>
      </c>
    </row>
    <row r="116" spans="1:11" ht="30" hidden="1">
      <c r="A116" s="113" t="s">
        <v>22</v>
      </c>
      <c r="B116" s="91" t="s">
        <v>157</v>
      </c>
      <c r="C116" s="106" t="s">
        <v>197</v>
      </c>
      <c r="D116" s="106" t="s">
        <v>159</v>
      </c>
      <c r="E116" s="106" t="s">
        <v>214</v>
      </c>
      <c r="F116" s="84"/>
      <c r="G116" s="106" t="s">
        <v>202</v>
      </c>
      <c r="H116" s="106" t="s">
        <v>175</v>
      </c>
      <c r="I116" s="90">
        <v>49400</v>
      </c>
      <c r="J116" s="84"/>
      <c r="K116" s="84"/>
    </row>
    <row r="117" spans="1:11" ht="0.75" customHeight="1">
      <c r="A117" s="113" t="s">
        <v>17</v>
      </c>
      <c r="B117" s="104" t="s">
        <v>157</v>
      </c>
      <c r="C117" s="106" t="s">
        <v>197</v>
      </c>
      <c r="D117" s="106" t="s">
        <v>159</v>
      </c>
      <c r="E117" s="106" t="s">
        <v>214</v>
      </c>
      <c r="F117" s="84"/>
      <c r="G117" s="104" t="s">
        <v>202</v>
      </c>
      <c r="H117" s="104"/>
      <c r="I117" s="90">
        <v>0</v>
      </c>
      <c r="J117" s="84"/>
      <c r="K117" s="84"/>
    </row>
    <row r="118" spans="1:11" ht="78.75">
      <c r="A118" s="111" t="s">
        <v>422</v>
      </c>
      <c r="B118" s="104" t="s">
        <v>157</v>
      </c>
      <c r="C118" s="106" t="s">
        <v>197</v>
      </c>
      <c r="D118" s="106" t="s">
        <v>198</v>
      </c>
      <c r="E118" s="106" t="s">
        <v>264</v>
      </c>
      <c r="F118" s="84" t="s">
        <v>336</v>
      </c>
      <c r="G118" s="104"/>
      <c r="H118" s="107" t="s">
        <v>130</v>
      </c>
      <c r="I118" s="100">
        <f>I119</f>
        <v>630000</v>
      </c>
      <c r="J118" s="100">
        <v>0</v>
      </c>
      <c r="K118" s="100">
        <v>0</v>
      </c>
    </row>
    <row r="119" spans="1:11" ht="60">
      <c r="A119" s="112" t="s">
        <v>174</v>
      </c>
      <c r="B119" s="104" t="s">
        <v>157</v>
      </c>
      <c r="C119" s="106" t="s">
        <v>197</v>
      </c>
      <c r="D119" s="106" t="s">
        <v>198</v>
      </c>
      <c r="E119" s="106" t="s">
        <v>264</v>
      </c>
      <c r="F119" s="84" t="s">
        <v>336</v>
      </c>
      <c r="G119" s="104" t="s">
        <v>136</v>
      </c>
      <c r="H119" s="107"/>
      <c r="I119" s="100">
        <f>I120</f>
        <v>630000</v>
      </c>
      <c r="J119" s="100">
        <v>0</v>
      </c>
      <c r="K119" s="100">
        <v>0</v>
      </c>
    </row>
    <row r="120" spans="1:11" ht="30">
      <c r="A120" s="112" t="s">
        <v>304</v>
      </c>
      <c r="B120" s="104" t="s">
        <v>157</v>
      </c>
      <c r="C120" s="106" t="s">
        <v>197</v>
      </c>
      <c r="D120" s="106" t="s">
        <v>198</v>
      </c>
      <c r="E120" s="106" t="s">
        <v>264</v>
      </c>
      <c r="F120" s="84" t="s">
        <v>336</v>
      </c>
      <c r="G120" s="104" t="s">
        <v>305</v>
      </c>
      <c r="H120" s="107"/>
      <c r="I120" s="100">
        <f>I121</f>
        <v>630000</v>
      </c>
      <c r="J120" s="100">
        <v>0</v>
      </c>
      <c r="K120" s="100">
        <v>0</v>
      </c>
    </row>
    <row r="121" spans="1:11" ht="45">
      <c r="A121" s="112" t="s">
        <v>309</v>
      </c>
      <c r="B121" s="104" t="s">
        <v>157</v>
      </c>
      <c r="C121" s="106" t="s">
        <v>197</v>
      </c>
      <c r="D121" s="106" t="s">
        <v>198</v>
      </c>
      <c r="E121" s="106" t="s">
        <v>264</v>
      </c>
      <c r="F121" s="84" t="s">
        <v>336</v>
      </c>
      <c r="G121" s="104" t="s">
        <v>202</v>
      </c>
      <c r="H121" s="104" t="s">
        <v>130</v>
      </c>
      <c r="I121" s="90">
        <f>I122+I123</f>
        <v>630000</v>
      </c>
      <c r="J121" s="90">
        <v>0</v>
      </c>
      <c r="K121" s="90">
        <v>0</v>
      </c>
    </row>
    <row r="122" spans="1:11" ht="18.75" customHeight="1" hidden="1">
      <c r="A122" s="113" t="s">
        <v>387</v>
      </c>
      <c r="B122" s="104" t="s">
        <v>157</v>
      </c>
      <c r="C122" s="106" t="s">
        <v>197</v>
      </c>
      <c r="D122" s="106" t="s">
        <v>198</v>
      </c>
      <c r="E122" s="106" t="s">
        <v>264</v>
      </c>
      <c r="F122" s="84" t="s">
        <v>336</v>
      </c>
      <c r="G122" s="104" t="s">
        <v>202</v>
      </c>
      <c r="H122" s="104" t="s">
        <v>203</v>
      </c>
      <c r="I122" s="90">
        <v>548300</v>
      </c>
      <c r="J122" s="84"/>
      <c r="K122" s="84"/>
    </row>
    <row r="123" spans="1:11" ht="30.75" customHeight="1" hidden="1">
      <c r="A123" s="113" t="s">
        <v>22</v>
      </c>
      <c r="B123" s="104" t="s">
        <v>157</v>
      </c>
      <c r="C123" s="106" t="s">
        <v>197</v>
      </c>
      <c r="D123" s="106" t="s">
        <v>198</v>
      </c>
      <c r="E123" s="106" t="s">
        <v>264</v>
      </c>
      <c r="F123" s="84" t="s">
        <v>336</v>
      </c>
      <c r="G123" s="104" t="s">
        <v>202</v>
      </c>
      <c r="H123" s="104"/>
      <c r="I123" s="90">
        <v>81700</v>
      </c>
      <c r="J123" s="84"/>
      <c r="K123" s="84"/>
    </row>
    <row r="124" spans="1:11" ht="15.75" hidden="1">
      <c r="A124" s="111" t="s">
        <v>288</v>
      </c>
      <c r="B124" s="86" t="s">
        <v>109</v>
      </c>
      <c r="C124" s="86" t="s">
        <v>74</v>
      </c>
      <c r="D124" s="86" t="s">
        <v>43</v>
      </c>
      <c r="E124" s="86" t="s">
        <v>3</v>
      </c>
      <c r="F124" s="86" t="s">
        <v>337</v>
      </c>
      <c r="G124" s="86" t="s">
        <v>4</v>
      </c>
      <c r="H124" s="107" t="s">
        <v>130</v>
      </c>
      <c r="I124" s="100">
        <f>I125+I130+I135+I140</f>
        <v>0</v>
      </c>
      <c r="J124" s="100">
        <f>J125+J130+J135+J140</f>
        <v>0</v>
      </c>
      <c r="K124" s="100">
        <f>K125+K130+K135+K140</f>
        <v>0</v>
      </c>
    </row>
    <row r="125" spans="1:11" ht="78.75" hidden="1">
      <c r="A125" s="111" t="s">
        <v>144</v>
      </c>
      <c r="B125" s="86" t="s">
        <v>109</v>
      </c>
      <c r="C125" s="86" t="s">
        <v>74</v>
      </c>
      <c r="D125" s="86" t="s">
        <v>43</v>
      </c>
      <c r="E125" s="86" t="s">
        <v>145</v>
      </c>
      <c r="F125" s="86" t="s">
        <v>338</v>
      </c>
      <c r="G125" s="86" t="s">
        <v>4</v>
      </c>
      <c r="H125" s="107" t="s">
        <v>130</v>
      </c>
      <c r="I125" s="100">
        <f>SUM(I128)</f>
        <v>0</v>
      </c>
      <c r="J125" s="100">
        <f>SUM(J128)</f>
        <v>0</v>
      </c>
      <c r="K125" s="100">
        <f>SUM(K128)</f>
        <v>0</v>
      </c>
    </row>
    <row r="126" spans="1:11" ht="60" hidden="1">
      <c r="A126" s="112" t="s">
        <v>174</v>
      </c>
      <c r="B126" s="84" t="s">
        <v>109</v>
      </c>
      <c r="C126" s="84" t="s">
        <v>74</v>
      </c>
      <c r="D126" s="84" t="s">
        <v>43</v>
      </c>
      <c r="E126" s="84" t="s">
        <v>145</v>
      </c>
      <c r="F126" s="84" t="s">
        <v>338</v>
      </c>
      <c r="G126" s="84">
        <v>200</v>
      </c>
      <c r="H126" s="107"/>
      <c r="I126" s="100">
        <f>I127</f>
        <v>0</v>
      </c>
      <c r="J126" s="100">
        <f aca="true" t="shared" si="12" ref="J126:K128">J127</f>
        <v>0</v>
      </c>
      <c r="K126" s="100">
        <f t="shared" si="12"/>
        <v>0</v>
      </c>
    </row>
    <row r="127" spans="1:11" ht="30" hidden="1">
      <c r="A127" s="112" t="s">
        <v>304</v>
      </c>
      <c r="B127" s="84" t="s">
        <v>109</v>
      </c>
      <c r="C127" s="84" t="s">
        <v>74</v>
      </c>
      <c r="D127" s="84" t="s">
        <v>43</v>
      </c>
      <c r="E127" s="84" t="s">
        <v>145</v>
      </c>
      <c r="F127" s="84" t="s">
        <v>338</v>
      </c>
      <c r="G127" s="84">
        <v>240</v>
      </c>
      <c r="H127" s="107"/>
      <c r="I127" s="100">
        <f>I128</f>
        <v>0</v>
      </c>
      <c r="J127" s="100">
        <f t="shared" si="12"/>
        <v>0</v>
      </c>
      <c r="K127" s="100">
        <f t="shared" si="12"/>
        <v>0</v>
      </c>
    </row>
    <row r="128" spans="1:11" ht="32.25" customHeight="1" hidden="1">
      <c r="A128" s="112" t="s">
        <v>176</v>
      </c>
      <c r="B128" s="84" t="s">
        <v>109</v>
      </c>
      <c r="C128" s="84" t="s">
        <v>74</v>
      </c>
      <c r="D128" s="84" t="s">
        <v>43</v>
      </c>
      <c r="E128" s="84" t="s">
        <v>145</v>
      </c>
      <c r="F128" s="84" t="s">
        <v>338</v>
      </c>
      <c r="G128" s="84">
        <v>244</v>
      </c>
      <c r="H128" s="107" t="s">
        <v>130</v>
      </c>
      <c r="I128" s="90">
        <f>I129</f>
        <v>0</v>
      </c>
      <c r="J128" s="90">
        <f t="shared" si="12"/>
        <v>0</v>
      </c>
      <c r="K128" s="90">
        <f t="shared" si="12"/>
        <v>0</v>
      </c>
    </row>
    <row r="129" spans="1:11" ht="15.75" customHeight="1" hidden="1">
      <c r="A129" s="113" t="s">
        <v>146</v>
      </c>
      <c r="B129" s="84" t="s">
        <v>109</v>
      </c>
      <c r="C129" s="84" t="s">
        <v>74</v>
      </c>
      <c r="D129" s="84" t="s">
        <v>43</v>
      </c>
      <c r="E129" s="84" t="s">
        <v>145</v>
      </c>
      <c r="F129" s="84"/>
      <c r="G129" s="84">
        <v>244</v>
      </c>
      <c r="H129" s="84">
        <v>340</v>
      </c>
      <c r="I129" s="90">
        <v>0</v>
      </c>
      <c r="J129" s="84"/>
      <c r="K129" s="84"/>
    </row>
    <row r="130" spans="1:11" ht="15.75" hidden="1">
      <c r="A130" s="111" t="s">
        <v>287</v>
      </c>
      <c r="B130" s="94" t="s">
        <v>157</v>
      </c>
      <c r="C130" s="94" t="s">
        <v>197</v>
      </c>
      <c r="D130" s="94" t="s">
        <v>198</v>
      </c>
      <c r="E130" s="94" t="s">
        <v>279</v>
      </c>
      <c r="F130" s="86" t="s">
        <v>339</v>
      </c>
      <c r="G130" s="107" t="s">
        <v>130</v>
      </c>
      <c r="H130" s="107" t="s">
        <v>130</v>
      </c>
      <c r="I130" s="100">
        <f>I133</f>
        <v>0</v>
      </c>
      <c r="J130" s="100">
        <f>J133</f>
        <v>0</v>
      </c>
      <c r="K130" s="100">
        <f>K133</f>
        <v>0</v>
      </c>
    </row>
    <row r="131" spans="1:11" ht="60" hidden="1">
      <c r="A131" s="112" t="s">
        <v>174</v>
      </c>
      <c r="B131" s="91" t="s">
        <v>157</v>
      </c>
      <c r="C131" s="91" t="s">
        <v>197</v>
      </c>
      <c r="D131" s="91" t="s">
        <v>198</v>
      </c>
      <c r="E131" s="91" t="s">
        <v>279</v>
      </c>
      <c r="F131" s="84" t="s">
        <v>339</v>
      </c>
      <c r="G131" s="104" t="s">
        <v>136</v>
      </c>
      <c r="H131" s="107"/>
      <c r="I131" s="100">
        <f>I132</f>
        <v>0</v>
      </c>
      <c r="J131" s="100">
        <f aca="true" t="shared" si="13" ref="J131:K133">J132</f>
        <v>0</v>
      </c>
      <c r="K131" s="100">
        <f t="shared" si="13"/>
        <v>0</v>
      </c>
    </row>
    <row r="132" spans="1:11" ht="30" hidden="1">
      <c r="A132" s="112" t="s">
        <v>304</v>
      </c>
      <c r="B132" s="91" t="s">
        <v>157</v>
      </c>
      <c r="C132" s="91" t="s">
        <v>197</v>
      </c>
      <c r="D132" s="91" t="s">
        <v>198</v>
      </c>
      <c r="E132" s="91" t="s">
        <v>279</v>
      </c>
      <c r="F132" s="84" t="s">
        <v>339</v>
      </c>
      <c r="G132" s="104" t="s">
        <v>305</v>
      </c>
      <c r="H132" s="107"/>
      <c r="I132" s="100">
        <f>I133</f>
        <v>0</v>
      </c>
      <c r="J132" s="100">
        <f t="shared" si="13"/>
        <v>0</v>
      </c>
      <c r="K132" s="100">
        <f t="shared" si="13"/>
        <v>0</v>
      </c>
    </row>
    <row r="133" spans="1:11" ht="45" hidden="1">
      <c r="A133" s="112" t="s">
        <v>176</v>
      </c>
      <c r="B133" s="91" t="s">
        <v>157</v>
      </c>
      <c r="C133" s="91" t="s">
        <v>197</v>
      </c>
      <c r="D133" s="91" t="s">
        <v>198</v>
      </c>
      <c r="E133" s="91" t="s">
        <v>279</v>
      </c>
      <c r="F133" s="84" t="s">
        <v>339</v>
      </c>
      <c r="G133" s="84">
        <v>244</v>
      </c>
      <c r="H133" s="107" t="s">
        <v>130</v>
      </c>
      <c r="I133" s="90">
        <f>I134</f>
        <v>0</v>
      </c>
      <c r="J133" s="90">
        <f t="shared" si="13"/>
        <v>0</v>
      </c>
      <c r="K133" s="90">
        <f t="shared" si="13"/>
        <v>0</v>
      </c>
    </row>
    <row r="134" spans="1:11" ht="30" hidden="1">
      <c r="A134" s="113" t="s">
        <v>108</v>
      </c>
      <c r="B134" s="91" t="s">
        <v>157</v>
      </c>
      <c r="C134" s="91" t="s">
        <v>197</v>
      </c>
      <c r="D134" s="91" t="s">
        <v>198</v>
      </c>
      <c r="E134" s="91" t="s">
        <v>279</v>
      </c>
      <c r="F134" s="84" t="s">
        <v>339</v>
      </c>
      <c r="G134" s="84">
        <v>244</v>
      </c>
      <c r="H134" s="84">
        <v>340</v>
      </c>
      <c r="I134" s="90">
        <v>0</v>
      </c>
      <c r="J134" s="84"/>
      <c r="K134" s="84"/>
    </row>
    <row r="135" spans="1:11" ht="31.5" hidden="1">
      <c r="A135" s="111" t="s">
        <v>286</v>
      </c>
      <c r="B135" s="94" t="s">
        <v>157</v>
      </c>
      <c r="C135" s="94" t="s">
        <v>197</v>
      </c>
      <c r="D135" s="94" t="s">
        <v>198</v>
      </c>
      <c r="E135" s="94" t="s">
        <v>280</v>
      </c>
      <c r="F135" s="86" t="s">
        <v>340</v>
      </c>
      <c r="G135" s="86">
        <v>0</v>
      </c>
      <c r="H135" s="107" t="s">
        <v>130</v>
      </c>
      <c r="I135" s="100">
        <f>I138</f>
        <v>0</v>
      </c>
      <c r="J135" s="100">
        <f>J138</f>
        <v>0</v>
      </c>
      <c r="K135" s="100">
        <f>K138</f>
        <v>0</v>
      </c>
    </row>
    <row r="136" spans="1:11" ht="60" hidden="1">
      <c r="A136" s="112" t="s">
        <v>174</v>
      </c>
      <c r="B136" s="91" t="s">
        <v>157</v>
      </c>
      <c r="C136" s="91" t="s">
        <v>197</v>
      </c>
      <c r="D136" s="91" t="s">
        <v>198</v>
      </c>
      <c r="E136" s="91" t="s">
        <v>280</v>
      </c>
      <c r="F136" s="84" t="s">
        <v>340</v>
      </c>
      <c r="G136" s="84">
        <v>200</v>
      </c>
      <c r="H136" s="107"/>
      <c r="I136" s="100">
        <f>I137</f>
        <v>0</v>
      </c>
      <c r="J136" s="100">
        <f aca="true" t="shared" si="14" ref="J136:K138">J137</f>
        <v>0</v>
      </c>
      <c r="K136" s="100">
        <f t="shared" si="14"/>
        <v>0</v>
      </c>
    </row>
    <row r="137" spans="1:11" ht="30" hidden="1">
      <c r="A137" s="112" t="s">
        <v>304</v>
      </c>
      <c r="B137" s="91" t="s">
        <v>157</v>
      </c>
      <c r="C137" s="91" t="s">
        <v>197</v>
      </c>
      <c r="D137" s="91" t="s">
        <v>198</v>
      </c>
      <c r="E137" s="91" t="s">
        <v>280</v>
      </c>
      <c r="F137" s="84" t="s">
        <v>340</v>
      </c>
      <c r="G137" s="84">
        <v>240</v>
      </c>
      <c r="H137" s="107"/>
      <c r="I137" s="100">
        <f>I138</f>
        <v>0</v>
      </c>
      <c r="J137" s="100">
        <f t="shared" si="14"/>
        <v>0</v>
      </c>
      <c r="K137" s="100">
        <f t="shared" si="14"/>
        <v>0</v>
      </c>
    </row>
    <row r="138" spans="1:11" ht="45" hidden="1">
      <c r="A138" s="112" t="s">
        <v>176</v>
      </c>
      <c r="B138" s="91" t="s">
        <v>157</v>
      </c>
      <c r="C138" s="91" t="s">
        <v>197</v>
      </c>
      <c r="D138" s="91" t="s">
        <v>198</v>
      </c>
      <c r="E138" s="91" t="s">
        <v>280</v>
      </c>
      <c r="F138" s="86" t="s">
        <v>340</v>
      </c>
      <c r="G138" s="84">
        <v>244</v>
      </c>
      <c r="H138" s="107" t="s">
        <v>130</v>
      </c>
      <c r="I138" s="90">
        <f>I139</f>
        <v>0</v>
      </c>
      <c r="J138" s="90">
        <f t="shared" si="14"/>
        <v>0</v>
      </c>
      <c r="K138" s="90">
        <f t="shared" si="14"/>
        <v>0</v>
      </c>
    </row>
    <row r="139" spans="1:11" ht="30" hidden="1">
      <c r="A139" s="113" t="s">
        <v>146</v>
      </c>
      <c r="B139" s="91" t="s">
        <v>157</v>
      </c>
      <c r="C139" s="91" t="s">
        <v>197</v>
      </c>
      <c r="D139" s="91" t="s">
        <v>198</v>
      </c>
      <c r="E139" s="91" t="s">
        <v>280</v>
      </c>
      <c r="F139" s="84"/>
      <c r="G139" s="84">
        <v>244</v>
      </c>
      <c r="H139" s="84">
        <v>340</v>
      </c>
      <c r="I139" s="90">
        <v>0</v>
      </c>
      <c r="J139" s="84"/>
      <c r="K139" s="84"/>
    </row>
    <row r="140" spans="1:11" ht="47.25" hidden="1">
      <c r="A140" s="111" t="s">
        <v>285</v>
      </c>
      <c r="B140" s="86" t="s">
        <v>109</v>
      </c>
      <c r="C140" s="86" t="s">
        <v>74</v>
      </c>
      <c r="D140" s="86" t="s">
        <v>43</v>
      </c>
      <c r="E140" s="86" t="s">
        <v>147</v>
      </c>
      <c r="F140" s="86" t="s">
        <v>341</v>
      </c>
      <c r="G140" s="86" t="s">
        <v>4</v>
      </c>
      <c r="H140" s="107" t="s">
        <v>130</v>
      </c>
      <c r="I140" s="100">
        <f>SUM(I143)</f>
        <v>0</v>
      </c>
      <c r="J140" s="100">
        <f>SUM(J143)</f>
        <v>0</v>
      </c>
      <c r="K140" s="100">
        <f>SUM(K143)</f>
        <v>0</v>
      </c>
    </row>
    <row r="141" spans="1:11" ht="60" hidden="1">
      <c r="A141" s="112" t="s">
        <v>174</v>
      </c>
      <c r="B141" s="84" t="s">
        <v>109</v>
      </c>
      <c r="C141" s="84" t="s">
        <v>74</v>
      </c>
      <c r="D141" s="84" t="s">
        <v>43</v>
      </c>
      <c r="E141" s="84" t="s">
        <v>147</v>
      </c>
      <c r="F141" s="84" t="s">
        <v>341</v>
      </c>
      <c r="G141" s="84">
        <v>200</v>
      </c>
      <c r="H141" s="107"/>
      <c r="I141" s="100">
        <f aca="true" t="shared" si="15" ref="I141:K142">I142</f>
        <v>0</v>
      </c>
      <c r="J141" s="100">
        <f t="shared" si="15"/>
        <v>0</v>
      </c>
      <c r="K141" s="100">
        <f t="shared" si="15"/>
        <v>0</v>
      </c>
    </row>
    <row r="142" spans="1:11" ht="30" hidden="1">
      <c r="A142" s="112" t="s">
        <v>304</v>
      </c>
      <c r="B142" s="84" t="s">
        <v>109</v>
      </c>
      <c r="C142" s="84" t="s">
        <v>74</v>
      </c>
      <c r="D142" s="84" t="s">
        <v>43</v>
      </c>
      <c r="E142" s="84" t="s">
        <v>147</v>
      </c>
      <c r="F142" s="84" t="s">
        <v>341</v>
      </c>
      <c r="G142" s="84">
        <v>240</v>
      </c>
      <c r="H142" s="107"/>
      <c r="I142" s="100">
        <f t="shared" si="15"/>
        <v>0</v>
      </c>
      <c r="J142" s="100">
        <f t="shared" si="15"/>
        <v>0</v>
      </c>
      <c r="K142" s="100">
        <f t="shared" si="15"/>
        <v>0</v>
      </c>
    </row>
    <row r="143" spans="1:11" ht="45" hidden="1">
      <c r="A143" s="112" t="s">
        <v>176</v>
      </c>
      <c r="B143" s="84" t="s">
        <v>109</v>
      </c>
      <c r="C143" s="84" t="s">
        <v>74</v>
      </c>
      <c r="D143" s="84" t="s">
        <v>43</v>
      </c>
      <c r="E143" s="84" t="s">
        <v>147</v>
      </c>
      <c r="F143" s="84" t="s">
        <v>341</v>
      </c>
      <c r="G143" s="84">
        <v>244</v>
      </c>
      <c r="H143" s="107" t="s">
        <v>130</v>
      </c>
      <c r="I143" s="90">
        <f>I144+I145+I146</f>
        <v>0</v>
      </c>
      <c r="J143" s="90">
        <f>J144+J145+J146</f>
        <v>0</v>
      </c>
      <c r="K143" s="90">
        <f>K144+K145+K146</f>
        <v>0</v>
      </c>
    </row>
    <row r="144" spans="1:11" ht="0.75" customHeight="1" hidden="1">
      <c r="A144" s="113" t="s">
        <v>146</v>
      </c>
      <c r="B144" s="84" t="s">
        <v>109</v>
      </c>
      <c r="C144" s="84" t="s">
        <v>74</v>
      </c>
      <c r="D144" s="84" t="s">
        <v>43</v>
      </c>
      <c r="E144" s="84" t="s">
        <v>147</v>
      </c>
      <c r="F144" s="84"/>
      <c r="G144" s="84">
        <v>244</v>
      </c>
      <c r="H144" s="84"/>
      <c r="I144" s="90">
        <v>0</v>
      </c>
      <c r="J144" s="84"/>
      <c r="K144" s="84"/>
    </row>
    <row r="145" spans="1:11" ht="15.75" customHeight="1" hidden="1">
      <c r="A145" s="113" t="s">
        <v>177</v>
      </c>
      <c r="B145" s="84" t="s">
        <v>109</v>
      </c>
      <c r="C145" s="84" t="s">
        <v>74</v>
      </c>
      <c r="D145" s="84" t="s">
        <v>43</v>
      </c>
      <c r="E145" s="84" t="s">
        <v>147</v>
      </c>
      <c r="F145" s="84"/>
      <c r="G145" s="84">
        <v>244</v>
      </c>
      <c r="H145" s="84">
        <v>226</v>
      </c>
      <c r="I145" s="90">
        <v>0</v>
      </c>
      <c r="J145" s="84"/>
      <c r="K145" s="84"/>
    </row>
    <row r="146" spans="1:11" ht="11.25" customHeight="1" hidden="1">
      <c r="A146" s="113" t="s">
        <v>21</v>
      </c>
      <c r="B146" s="84" t="s">
        <v>109</v>
      </c>
      <c r="C146" s="84" t="s">
        <v>74</v>
      </c>
      <c r="D146" s="84" t="s">
        <v>43</v>
      </c>
      <c r="E146" s="84" t="s">
        <v>147</v>
      </c>
      <c r="F146" s="84"/>
      <c r="G146" s="84">
        <v>244</v>
      </c>
      <c r="H146" s="84">
        <v>340</v>
      </c>
      <c r="I146" s="90">
        <v>0</v>
      </c>
      <c r="J146" s="84"/>
      <c r="K146" s="84"/>
    </row>
    <row r="147" spans="1:11" ht="15.75" hidden="1">
      <c r="A147" s="111" t="s">
        <v>40</v>
      </c>
      <c r="B147" s="94" t="s">
        <v>109</v>
      </c>
      <c r="C147" s="88">
        <v>10</v>
      </c>
      <c r="D147" s="94" t="s">
        <v>128</v>
      </c>
      <c r="E147" s="88" t="s">
        <v>129</v>
      </c>
      <c r="F147" s="88" t="s">
        <v>315</v>
      </c>
      <c r="G147" s="94" t="s">
        <v>130</v>
      </c>
      <c r="H147" s="107" t="s">
        <v>130</v>
      </c>
      <c r="I147" s="98">
        <f aca="true" t="shared" si="16" ref="I147:K153">I148</f>
        <v>0</v>
      </c>
      <c r="J147" s="98">
        <f t="shared" si="16"/>
        <v>0</v>
      </c>
      <c r="K147" s="98">
        <f t="shared" si="16"/>
        <v>0</v>
      </c>
    </row>
    <row r="148" spans="1:11" ht="15.75" hidden="1">
      <c r="A148" s="112" t="s">
        <v>131</v>
      </c>
      <c r="B148" s="91" t="s">
        <v>109</v>
      </c>
      <c r="C148" s="108">
        <v>10</v>
      </c>
      <c r="D148" s="91" t="s">
        <v>132</v>
      </c>
      <c r="E148" s="108" t="s">
        <v>129</v>
      </c>
      <c r="F148" s="108" t="s">
        <v>342</v>
      </c>
      <c r="G148" s="91" t="s">
        <v>130</v>
      </c>
      <c r="H148" s="107" t="s">
        <v>130</v>
      </c>
      <c r="I148" s="99">
        <f t="shared" si="16"/>
        <v>0</v>
      </c>
      <c r="J148" s="99">
        <f t="shared" si="16"/>
        <v>0</v>
      </c>
      <c r="K148" s="99">
        <f t="shared" si="16"/>
        <v>0</v>
      </c>
    </row>
    <row r="149" spans="1:11" ht="15.75" hidden="1">
      <c r="A149" s="112" t="s">
        <v>134</v>
      </c>
      <c r="B149" s="91" t="s">
        <v>109</v>
      </c>
      <c r="C149" s="108">
        <v>10</v>
      </c>
      <c r="D149" s="91" t="s">
        <v>132</v>
      </c>
      <c r="E149" s="108" t="s">
        <v>135</v>
      </c>
      <c r="F149" s="108" t="s">
        <v>342</v>
      </c>
      <c r="G149" s="91" t="s">
        <v>130</v>
      </c>
      <c r="H149" s="107" t="s">
        <v>130</v>
      </c>
      <c r="I149" s="99">
        <f>I151</f>
        <v>0</v>
      </c>
      <c r="J149" s="99">
        <f>J151</f>
        <v>0</v>
      </c>
      <c r="K149" s="99">
        <f>K151</f>
        <v>0</v>
      </c>
    </row>
    <row r="150" spans="1:11" ht="30" hidden="1">
      <c r="A150" s="112" t="s">
        <v>182</v>
      </c>
      <c r="B150" s="91" t="s">
        <v>109</v>
      </c>
      <c r="C150" s="108">
        <v>10</v>
      </c>
      <c r="D150" s="91" t="s">
        <v>132</v>
      </c>
      <c r="E150" s="108" t="s">
        <v>135</v>
      </c>
      <c r="F150" s="108" t="s">
        <v>342</v>
      </c>
      <c r="G150" s="91" t="s">
        <v>183</v>
      </c>
      <c r="H150" s="107" t="s">
        <v>130</v>
      </c>
      <c r="I150" s="98">
        <f>I151</f>
        <v>0</v>
      </c>
      <c r="J150" s="98">
        <f>J151</f>
        <v>0</v>
      </c>
      <c r="K150" s="98">
        <f>K151</f>
        <v>0</v>
      </c>
    </row>
    <row r="151" spans="1:11" ht="30" hidden="1">
      <c r="A151" s="112" t="s">
        <v>184</v>
      </c>
      <c r="B151" s="91" t="s">
        <v>109</v>
      </c>
      <c r="C151" s="108">
        <v>10</v>
      </c>
      <c r="D151" s="91" t="s">
        <v>132</v>
      </c>
      <c r="E151" s="108" t="s">
        <v>135</v>
      </c>
      <c r="F151" s="108" t="s">
        <v>342</v>
      </c>
      <c r="G151" s="91" t="s">
        <v>167</v>
      </c>
      <c r="H151" s="107" t="s">
        <v>130</v>
      </c>
      <c r="I151" s="99">
        <f t="shared" si="16"/>
        <v>0</v>
      </c>
      <c r="J151" s="99">
        <f t="shared" si="16"/>
        <v>0</v>
      </c>
      <c r="K151" s="99">
        <f t="shared" si="16"/>
        <v>0</v>
      </c>
    </row>
    <row r="152" spans="1:11" ht="49.5" customHeight="1" hidden="1">
      <c r="A152" s="112" t="s">
        <v>185</v>
      </c>
      <c r="B152" s="91" t="s">
        <v>109</v>
      </c>
      <c r="C152" s="108">
        <v>10</v>
      </c>
      <c r="D152" s="91" t="s">
        <v>132</v>
      </c>
      <c r="E152" s="108" t="s">
        <v>135</v>
      </c>
      <c r="F152" s="108" t="s">
        <v>342</v>
      </c>
      <c r="G152" s="91" t="s">
        <v>168</v>
      </c>
      <c r="H152" s="91" t="s">
        <v>137</v>
      </c>
      <c r="I152" s="99">
        <v>0</v>
      </c>
      <c r="J152" s="84">
        <v>0</v>
      </c>
      <c r="K152" s="84">
        <v>0</v>
      </c>
    </row>
    <row r="153" spans="1:11" ht="12.75" customHeight="1" hidden="1">
      <c r="A153" s="113" t="s">
        <v>46</v>
      </c>
      <c r="B153" s="91" t="s">
        <v>109</v>
      </c>
      <c r="C153" s="108">
        <v>10</v>
      </c>
      <c r="D153" s="91" t="s">
        <v>132</v>
      </c>
      <c r="E153" s="108" t="s">
        <v>133</v>
      </c>
      <c r="F153" s="88"/>
      <c r="G153" s="91" t="s">
        <v>168</v>
      </c>
      <c r="H153" s="91" t="s">
        <v>138</v>
      </c>
      <c r="I153" s="99">
        <f t="shared" si="16"/>
        <v>0</v>
      </c>
      <c r="J153" s="84"/>
      <c r="K153" s="84"/>
    </row>
    <row r="154" spans="1:11" ht="12.75" customHeight="1" hidden="1">
      <c r="A154" s="114" t="s">
        <v>186</v>
      </c>
      <c r="B154" s="91" t="s">
        <v>109</v>
      </c>
      <c r="C154" s="108">
        <v>10</v>
      </c>
      <c r="D154" s="91" t="s">
        <v>132</v>
      </c>
      <c r="E154" s="108" t="s">
        <v>133</v>
      </c>
      <c r="F154" s="88"/>
      <c r="G154" s="91" t="s">
        <v>168</v>
      </c>
      <c r="H154" s="91"/>
      <c r="I154" s="99">
        <v>0</v>
      </c>
      <c r="J154" s="84"/>
      <c r="K154" s="84"/>
    </row>
    <row r="155" spans="1:11" ht="15.75">
      <c r="A155" s="111" t="s">
        <v>158</v>
      </c>
      <c r="B155" s="86" t="s">
        <v>109</v>
      </c>
      <c r="C155" s="88">
        <v>11</v>
      </c>
      <c r="D155" s="94" t="s">
        <v>128</v>
      </c>
      <c r="E155" s="86" t="s">
        <v>3</v>
      </c>
      <c r="F155" s="86" t="s">
        <v>343</v>
      </c>
      <c r="G155" s="88"/>
      <c r="H155" s="107" t="s">
        <v>130</v>
      </c>
      <c r="I155" s="86">
        <f aca="true" t="shared" si="17" ref="I155:K156">I156</f>
        <v>102629.45</v>
      </c>
      <c r="J155" s="86">
        <f t="shared" si="17"/>
        <v>0</v>
      </c>
      <c r="K155" s="86">
        <f t="shared" si="17"/>
        <v>0</v>
      </c>
    </row>
    <row r="156" spans="1:11" ht="15.75">
      <c r="A156" s="121" t="s">
        <v>310</v>
      </c>
      <c r="B156" s="84" t="s">
        <v>109</v>
      </c>
      <c r="C156" s="108">
        <v>11</v>
      </c>
      <c r="D156" s="91" t="s">
        <v>159</v>
      </c>
      <c r="E156" s="108" t="s">
        <v>3</v>
      </c>
      <c r="F156" s="108" t="s">
        <v>423</v>
      </c>
      <c r="G156" s="108"/>
      <c r="H156" s="107" t="s">
        <v>130</v>
      </c>
      <c r="I156" s="99">
        <f t="shared" si="17"/>
        <v>102629.45</v>
      </c>
      <c r="J156" s="99">
        <f t="shared" si="17"/>
        <v>0</v>
      </c>
      <c r="K156" s="99">
        <f t="shared" si="17"/>
        <v>0</v>
      </c>
    </row>
    <row r="157" spans="1:11" ht="30">
      <c r="A157" s="112" t="s">
        <v>272</v>
      </c>
      <c r="B157" s="84" t="s">
        <v>109</v>
      </c>
      <c r="C157" s="108">
        <v>11</v>
      </c>
      <c r="D157" s="91" t="s">
        <v>159</v>
      </c>
      <c r="E157" s="108" t="s">
        <v>210</v>
      </c>
      <c r="F157" s="108" t="s">
        <v>423</v>
      </c>
      <c r="G157" s="108"/>
      <c r="H157" s="107" t="s">
        <v>130</v>
      </c>
      <c r="I157" s="84">
        <f>I160</f>
        <v>102629.45</v>
      </c>
      <c r="J157" s="84">
        <f>J160</f>
        <v>0</v>
      </c>
      <c r="K157" s="84">
        <f>K160</f>
        <v>0</v>
      </c>
    </row>
    <row r="158" spans="1:11" ht="37.5" customHeight="1">
      <c r="A158" s="122" t="s">
        <v>180</v>
      </c>
      <c r="B158" s="84" t="s">
        <v>109</v>
      </c>
      <c r="C158" s="108">
        <v>11</v>
      </c>
      <c r="D158" s="91" t="s">
        <v>159</v>
      </c>
      <c r="E158" s="108" t="s">
        <v>210</v>
      </c>
      <c r="F158" s="108" t="s">
        <v>423</v>
      </c>
      <c r="G158" s="108">
        <v>200</v>
      </c>
      <c r="H158" s="107" t="s">
        <v>130</v>
      </c>
      <c r="I158" s="84">
        <f>SUM(I160)</f>
        <v>102629.45</v>
      </c>
      <c r="J158" s="84">
        <f>SUM(J160)</f>
        <v>0</v>
      </c>
      <c r="K158" s="84">
        <f>SUM(K160)</f>
        <v>0</v>
      </c>
    </row>
    <row r="159" spans="1:11" ht="35.25" customHeight="1">
      <c r="A159" s="122" t="s">
        <v>304</v>
      </c>
      <c r="B159" s="84" t="s">
        <v>109</v>
      </c>
      <c r="C159" s="108">
        <v>11</v>
      </c>
      <c r="D159" s="91" t="s">
        <v>159</v>
      </c>
      <c r="E159" s="108" t="s">
        <v>210</v>
      </c>
      <c r="F159" s="108" t="s">
        <v>423</v>
      </c>
      <c r="G159" s="108">
        <v>240</v>
      </c>
      <c r="H159" s="107"/>
      <c r="I159" s="84">
        <f aca="true" t="shared" si="18" ref="I159:K160">I160</f>
        <v>102629.45</v>
      </c>
      <c r="J159" s="84">
        <f t="shared" si="18"/>
        <v>0</v>
      </c>
      <c r="K159" s="84">
        <f t="shared" si="18"/>
        <v>0</v>
      </c>
    </row>
    <row r="160" spans="1:11" ht="28.5" customHeight="1">
      <c r="A160" s="122" t="s">
        <v>176</v>
      </c>
      <c r="B160" s="84" t="s">
        <v>109</v>
      </c>
      <c r="C160" s="108">
        <v>11</v>
      </c>
      <c r="D160" s="91" t="s">
        <v>159</v>
      </c>
      <c r="E160" s="108" t="s">
        <v>210</v>
      </c>
      <c r="F160" s="108" t="s">
        <v>423</v>
      </c>
      <c r="G160" s="84">
        <v>244</v>
      </c>
      <c r="H160" s="107" t="s">
        <v>130</v>
      </c>
      <c r="I160" s="84">
        <f t="shared" si="18"/>
        <v>102629.45</v>
      </c>
      <c r="J160" s="84">
        <f t="shared" si="18"/>
        <v>0</v>
      </c>
      <c r="K160" s="84">
        <f t="shared" si="18"/>
        <v>0</v>
      </c>
    </row>
    <row r="161" spans="1:11" ht="15" customHeight="1" hidden="1">
      <c r="A161" s="123" t="s">
        <v>387</v>
      </c>
      <c r="B161" s="84" t="s">
        <v>109</v>
      </c>
      <c r="C161" s="108">
        <v>11</v>
      </c>
      <c r="D161" s="91" t="s">
        <v>159</v>
      </c>
      <c r="E161" s="108" t="s">
        <v>210</v>
      </c>
      <c r="F161" s="108" t="s">
        <v>423</v>
      </c>
      <c r="G161" s="84">
        <v>244</v>
      </c>
      <c r="H161" s="84">
        <v>340</v>
      </c>
      <c r="I161" s="84">
        <v>102629.45</v>
      </c>
      <c r="J161" s="84"/>
      <c r="K161" s="84"/>
    </row>
    <row r="162" spans="1:11" ht="78.75">
      <c r="A162" s="111" t="s">
        <v>224</v>
      </c>
      <c r="B162" s="86" t="s">
        <v>109</v>
      </c>
      <c r="C162" s="88">
        <v>14</v>
      </c>
      <c r="D162" s="94" t="s">
        <v>128</v>
      </c>
      <c r="E162" s="88" t="s">
        <v>225</v>
      </c>
      <c r="F162" s="88" t="s">
        <v>343</v>
      </c>
      <c r="G162" s="94"/>
      <c r="H162" s="107" t="s">
        <v>130</v>
      </c>
      <c r="I162" s="86">
        <f aca="true" t="shared" si="19" ref="I162:K163">I163</f>
        <v>15000</v>
      </c>
      <c r="J162" s="86">
        <f t="shared" si="19"/>
        <v>0</v>
      </c>
      <c r="K162" s="86">
        <f t="shared" si="19"/>
        <v>0</v>
      </c>
    </row>
    <row r="163" spans="1:11" ht="30">
      <c r="A163" s="112" t="s">
        <v>226</v>
      </c>
      <c r="B163" s="84" t="s">
        <v>109</v>
      </c>
      <c r="C163" s="108">
        <v>14</v>
      </c>
      <c r="D163" s="91" t="s">
        <v>198</v>
      </c>
      <c r="E163" s="108" t="s">
        <v>129</v>
      </c>
      <c r="F163" s="108" t="s">
        <v>344</v>
      </c>
      <c r="G163" s="91"/>
      <c r="H163" s="107" t="s">
        <v>130</v>
      </c>
      <c r="I163" s="84">
        <f t="shared" si="19"/>
        <v>15000</v>
      </c>
      <c r="J163" s="84">
        <f t="shared" si="19"/>
        <v>0</v>
      </c>
      <c r="K163" s="84">
        <f t="shared" si="19"/>
        <v>0</v>
      </c>
    </row>
    <row r="164" spans="1:11" ht="45">
      <c r="A164" s="112" t="s">
        <v>227</v>
      </c>
      <c r="B164" s="84" t="s">
        <v>109</v>
      </c>
      <c r="C164" s="108">
        <v>14</v>
      </c>
      <c r="D164" s="91" t="s">
        <v>198</v>
      </c>
      <c r="E164" s="108" t="s">
        <v>228</v>
      </c>
      <c r="F164" s="108" t="s">
        <v>345</v>
      </c>
      <c r="G164" s="91"/>
      <c r="H164" s="107" t="s">
        <v>130</v>
      </c>
      <c r="I164" s="84">
        <f>I165</f>
        <v>15000</v>
      </c>
      <c r="J164" s="84">
        <f>J166</f>
        <v>0</v>
      </c>
      <c r="K164" s="84">
        <f>K166</f>
        <v>0</v>
      </c>
    </row>
    <row r="165" spans="1:11" ht="12" customHeight="1">
      <c r="A165" s="112" t="s">
        <v>273</v>
      </c>
      <c r="B165" s="84" t="s">
        <v>109</v>
      </c>
      <c r="C165" s="108">
        <v>14</v>
      </c>
      <c r="D165" s="91" t="s">
        <v>198</v>
      </c>
      <c r="E165" s="108" t="s">
        <v>228</v>
      </c>
      <c r="F165" s="108" t="s">
        <v>345</v>
      </c>
      <c r="G165" s="91" t="s">
        <v>274</v>
      </c>
      <c r="H165" s="91" t="s">
        <v>231</v>
      </c>
      <c r="I165" s="84">
        <v>15000</v>
      </c>
      <c r="J165" s="84">
        <f>J166</f>
        <v>0</v>
      </c>
      <c r="K165" s="84">
        <f>K166</f>
        <v>0</v>
      </c>
    </row>
    <row r="166" spans="1:11" ht="30" hidden="1">
      <c r="A166" s="113" t="s">
        <v>229</v>
      </c>
      <c r="B166" s="84" t="s">
        <v>109</v>
      </c>
      <c r="C166" s="108">
        <v>14</v>
      </c>
      <c r="D166" s="91" t="s">
        <v>198</v>
      </c>
      <c r="E166" s="108" t="s">
        <v>228</v>
      </c>
      <c r="F166" s="108" t="s">
        <v>345</v>
      </c>
      <c r="G166" s="91" t="s">
        <v>230</v>
      </c>
      <c r="H166" s="91"/>
      <c r="I166" s="84">
        <f>I167</f>
        <v>25800</v>
      </c>
      <c r="J166" s="84"/>
      <c r="K166" s="84"/>
    </row>
    <row r="167" spans="1:11" ht="15" hidden="1">
      <c r="A167" s="124" t="s">
        <v>311</v>
      </c>
      <c r="B167" s="84" t="s">
        <v>109</v>
      </c>
      <c r="C167" s="108">
        <v>14</v>
      </c>
      <c r="D167" s="91" t="s">
        <v>198</v>
      </c>
      <c r="E167" s="108" t="s">
        <v>228</v>
      </c>
      <c r="F167" s="108" t="s">
        <v>345</v>
      </c>
      <c r="G167" s="91" t="s">
        <v>230</v>
      </c>
      <c r="H167" s="91"/>
      <c r="I167" s="84">
        <v>25800</v>
      </c>
      <c r="J167" s="84">
        <v>0</v>
      </c>
      <c r="K167" s="84">
        <v>0</v>
      </c>
    </row>
    <row r="168" spans="1:11" ht="15.75">
      <c r="A168" s="111" t="s">
        <v>425</v>
      </c>
      <c r="B168" s="94" t="s">
        <v>223</v>
      </c>
      <c r="C168" s="88" t="s">
        <v>25</v>
      </c>
      <c r="D168" s="107" t="s">
        <v>128</v>
      </c>
      <c r="E168" s="108" t="s">
        <v>129</v>
      </c>
      <c r="F168" s="86" t="s">
        <v>343</v>
      </c>
      <c r="G168" s="88"/>
      <c r="H168" s="107" t="s">
        <v>130</v>
      </c>
      <c r="I168" s="100">
        <f>I170+I207</f>
        <v>2460174</v>
      </c>
      <c r="J168" s="100">
        <f>J170+J207</f>
        <v>1244315</v>
      </c>
      <c r="K168" s="100">
        <f>K170+K207</f>
        <v>972226</v>
      </c>
    </row>
    <row r="169" spans="1:11" ht="15.75">
      <c r="A169" s="111" t="s">
        <v>281</v>
      </c>
      <c r="B169" s="94" t="s">
        <v>223</v>
      </c>
      <c r="C169" s="88" t="s">
        <v>25</v>
      </c>
      <c r="D169" s="107" t="s">
        <v>128</v>
      </c>
      <c r="E169" s="108" t="s">
        <v>129</v>
      </c>
      <c r="F169" s="86" t="s">
        <v>343</v>
      </c>
      <c r="G169" s="88"/>
      <c r="H169" s="107" t="s">
        <v>130</v>
      </c>
      <c r="I169" s="100">
        <f>I170</f>
        <v>2460174</v>
      </c>
      <c r="J169" s="100">
        <f>J170</f>
        <v>1244315</v>
      </c>
      <c r="K169" s="100">
        <f>K170</f>
        <v>972226</v>
      </c>
    </row>
    <row r="170" spans="1:11" ht="15.75">
      <c r="A170" s="111" t="s">
        <v>111</v>
      </c>
      <c r="B170" s="94" t="s">
        <v>223</v>
      </c>
      <c r="C170" s="88" t="s">
        <v>25</v>
      </c>
      <c r="D170" s="88" t="s">
        <v>1</v>
      </c>
      <c r="E170" s="94" t="s">
        <v>284</v>
      </c>
      <c r="F170" s="86" t="s">
        <v>346</v>
      </c>
      <c r="G170" s="88"/>
      <c r="H170" s="107" t="s">
        <v>130</v>
      </c>
      <c r="I170" s="230">
        <f>I171+I191</f>
        <v>2460174</v>
      </c>
      <c r="J170" s="100">
        <f>J171+J191</f>
        <v>1244315</v>
      </c>
      <c r="K170" s="100">
        <f>K171+K191</f>
        <v>972226</v>
      </c>
    </row>
    <row r="171" spans="1:11" ht="30">
      <c r="A171" s="112" t="s">
        <v>275</v>
      </c>
      <c r="B171" s="91" t="s">
        <v>223</v>
      </c>
      <c r="C171" s="108" t="s">
        <v>25</v>
      </c>
      <c r="D171" s="108" t="s">
        <v>1</v>
      </c>
      <c r="E171" s="84" t="s">
        <v>94</v>
      </c>
      <c r="F171" s="84" t="s">
        <v>347</v>
      </c>
      <c r="G171" s="108"/>
      <c r="H171" s="107" t="s">
        <v>130</v>
      </c>
      <c r="I171" s="90">
        <f>I174</f>
        <v>1541146</v>
      </c>
      <c r="J171" s="90">
        <f aca="true" t="shared" si="20" ref="I171:K172">J174</f>
        <v>1015766</v>
      </c>
      <c r="K171" s="90">
        <f t="shared" si="20"/>
        <v>750579</v>
      </c>
    </row>
    <row r="172" spans="1:11" ht="45">
      <c r="A172" s="112" t="s">
        <v>312</v>
      </c>
      <c r="B172" s="91" t="s">
        <v>223</v>
      </c>
      <c r="C172" s="108" t="s">
        <v>25</v>
      </c>
      <c r="D172" s="108" t="s">
        <v>1</v>
      </c>
      <c r="E172" s="84" t="s">
        <v>94</v>
      </c>
      <c r="F172" s="84" t="s">
        <v>347</v>
      </c>
      <c r="G172" s="91"/>
      <c r="H172" s="107" t="s">
        <v>130</v>
      </c>
      <c r="I172" s="90">
        <f t="shared" si="20"/>
        <v>1094051</v>
      </c>
      <c r="J172" s="90">
        <f t="shared" si="20"/>
        <v>910527</v>
      </c>
      <c r="K172" s="90">
        <f t="shared" si="20"/>
        <v>595340</v>
      </c>
    </row>
    <row r="173" spans="1:13" ht="135">
      <c r="A173" s="112" t="s">
        <v>302</v>
      </c>
      <c r="B173" s="91" t="s">
        <v>223</v>
      </c>
      <c r="C173" s="108" t="s">
        <v>25</v>
      </c>
      <c r="D173" s="108" t="s">
        <v>1</v>
      </c>
      <c r="E173" s="84" t="s">
        <v>94</v>
      </c>
      <c r="F173" s="84" t="s">
        <v>347</v>
      </c>
      <c r="G173" s="108">
        <v>100</v>
      </c>
      <c r="H173" s="107"/>
      <c r="I173" s="90">
        <f>I174</f>
        <v>1541146</v>
      </c>
      <c r="J173" s="90">
        <f>J174</f>
        <v>1015766</v>
      </c>
      <c r="K173" s="90">
        <f>K174</f>
        <v>750579</v>
      </c>
      <c r="M173" s="40"/>
    </row>
    <row r="174" spans="1:13" ht="30">
      <c r="A174" s="112" t="s">
        <v>181</v>
      </c>
      <c r="B174" s="91" t="s">
        <v>223</v>
      </c>
      <c r="C174" s="108" t="s">
        <v>25</v>
      </c>
      <c r="D174" s="108" t="s">
        <v>1</v>
      </c>
      <c r="E174" s="84" t="s">
        <v>94</v>
      </c>
      <c r="F174" s="84" t="s">
        <v>347</v>
      </c>
      <c r="G174" s="108">
        <v>110</v>
      </c>
      <c r="H174" s="108">
        <v>210</v>
      </c>
      <c r="I174" s="90">
        <f>I175+I178+I186</f>
        <v>1541146</v>
      </c>
      <c r="J174" s="90">
        <f>J175+J178+J186</f>
        <v>1015766</v>
      </c>
      <c r="K174" s="90">
        <f>K175+K178+K186</f>
        <v>750579</v>
      </c>
      <c r="M174" s="40"/>
    </row>
    <row r="175" spans="1:11" ht="30">
      <c r="A175" s="112" t="s">
        <v>187</v>
      </c>
      <c r="B175" s="91" t="s">
        <v>223</v>
      </c>
      <c r="C175" s="108" t="s">
        <v>25</v>
      </c>
      <c r="D175" s="108" t="s">
        <v>1</v>
      </c>
      <c r="E175" s="84" t="s">
        <v>94</v>
      </c>
      <c r="F175" s="84" t="s">
        <v>347</v>
      </c>
      <c r="G175" s="108">
        <v>111</v>
      </c>
      <c r="H175" s="108">
        <v>211</v>
      </c>
      <c r="I175" s="90">
        <f>I176+I177</f>
        <v>1094051</v>
      </c>
      <c r="J175" s="90">
        <f>J176+J177</f>
        <v>910527</v>
      </c>
      <c r="K175" s="90">
        <f>K176+K177</f>
        <v>595340</v>
      </c>
    </row>
    <row r="176" spans="1:11" ht="15" hidden="1">
      <c r="A176" s="113" t="s">
        <v>10</v>
      </c>
      <c r="B176" s="91" t="s">
        <v>223</v>
      </c>
      <c r="C176" s="108" t="s">
        <v>25</v>
      </c>
      <c r="D176" s="108" t="s">
        <v>1</v>
      </c>
      <c r="E176" s="84" t="s">
        <v>94</v>
      </c>
      <c r="F176" s="84" t="s">
        <v>347</v>
      </c>
      <c r="G176" s="108">
        <v>111</v>
      </c>
      <c r="H176" s="108">
        <v>213</v>
      </c>
      <c r="I176" s="90">
        <f>774336+81310-15361</f>
        <v>840285</v>
      </c>
      <c r="J176" s="84">
        <f>460000+45890+97569</f>
        <v>603459</v>
      </c>
      <c r="K176" s="84">
        <f>430000+71045-50815</f>
        <v>450230</v>
      </c>
    </row>
    <row r="177" spans="1:11" ht="16.5" customHeight="1" hidden="1">
      <c r="A177" s="113" t="s">
        <v>12</v>
      </c>
      <c r="B177" s="91" t="s">
        <v>223</v>
      </c>
      <c r="C177" s="108" t="s">
        <v>25</v>
      </c>
      <c r="D177" s="108" t="s">
        <v>1</v>
      </c>
      <c r="E177" s="84" t="s">
        <v>94</v>
      </c>
      <c r="F177" s="84" t="s">
        <v>347</v>
      </c>
      <c r="G177" s="108">
        <v>119</v>
      </c>
      <c r="H177" s="108"/>
      <c r="I177" s="90">
        <f>233849+24556-4639</f>
        <v>253766</v>
      </c>
      <c r="J177" s="84">
        <f>139000+138601+1+29466</f>
        <v>307068</v>
      </c>
      <c r="K177" s="84">
        <f>139000+21455-15346+1</f>
        <v>145110</v>
      </c>
    </row>
    <row r="178" spans="1:11" ht="30">
      <c r="A178" s="112" t="s">
        <v>276</v>
      </c>
      <c r="B178" s="91" t="s">
        <v>223</v>
      </c>
      <c r="C178" s="108" t="s">
        <v>25</v>
      </c>
      <c r="D178" s="108" t="s">
        <v>1</v>
      </c>
      <c r="E178" s="84" t="s">
        <v>94</v>
      </c>
      <c r="F178" s="84" t="s">
        <v>348</v>
      </c>
      <c r="G178" s="108">
        <v>110</v>
      </c>
      <c r="H178" s="107" t="s">
        <v>130</v>
      </c>
      <c r="I178" s="90">
        <f>I179</f>
        <v>434095</v>
      </c>
      <c r="J178" s="90">
        <f>J179</f>
        <v>105239</v>
      </c>
      <c r="K178" s="90">
        <f>K179</f>
        <v>155239</v>
      </c>
    </row>
    <row r="179" spans="1:11" ht="30">
      <c r="A179" s="112" t="s">
        <v>180</v>
      </c>
      <c r="B179" s="91" t="s">
        <v>223</v>
      </c>
      <c r="C179" s="108" t="s">
        <v>25</v>
      </c>
      <c r="D179" s="108" t="s">
        <v>1</v>
      </c>
      <c r="E179" s="84" t="s">
        <v>94</v>
      </c>
      <c r="F179" s="84" t="s">
        <v>348</v>
      </c>
      <c r="G179" s="108">
        <v>200</v>
      </c>
      <c r="H179" s="107" t="s">
        <v>130</v>
      </c>
      <c r="I179" s="90">
        <f>I180</f>
        <v>434095</v>
      </c>
      <c r="J179" s="90">
        <f>SUM(J181)</f>
        <v>105239</v>
      </c>
      <c r="K179" s="90">
        <f>SUM(K181)</f>
        <v>155239</v>
      </c>
    </row>
    <row r="180" spans="1:11" ht="30">
      <c r="A180" s="112" t="s">
        <v>304</v>
      </c>
      <c r="B180" s="91" t="s">
        <v>223</v>
      </c>
      <c r="C180" s="108" t="s">
        <v>25</v>
      </c>
      <c r="D180" s="108" t="s">
        <v>1</v>
      </c>
      <c r="E180" s="84" t="s">
        <v>94</v>
      </c>
      <c r="F180" s="84" t="s">
        <v>348</v>
      </c>
      <c r="G180" s="108">
        <v>240</v>
      </c>
      <c r="H180" s="107"/>
      <c r="I180" s="90">
        <f>I181</f>
        <v>434095</v>
      </c>
      <c r="J180" s="90">
        <f>J181</f>
        <v>105239</v>
      </c>
      <c r="K180" s="90">
        <f>K181</f>
        <v>155239</v>
      </c>
    </row>
    <row r="181" spans="1:11" ht="26.25" customHeight="1">
      <c r="A181" s="112" t="s">
        <v>176</v>
      </c>
      <c r="B181" s="91" t="s">
        <v>223</v>
      </c>
      <c r="C181" s="108" t="s">
        <v>25</v>
      </c>
      <c r="D181" s="108" t="s">
        <v>1</v>
      </c>
      <c r="E181" s="84" t="s">
        <v>94</v>
      </c>
      <c r="F181" s="84" t="s">
        <v>348</v>
      </c>
      <c r="G181" s="108">
        <v>244</v>
      </c>
      <c r="H181" s="107" t="s">
        <v>130</v>
      </c>
      <c r="I181" s="90">
        <f>I182+I183</f>
        <v>434095</v>
      </c>
      <c r="J181" s="90">
        <f>J182+J183+J185+J184</f>
        <v>105239</v>
      </c>
      <c r="K181" s="90">
        <f>K182+K183+K185+K184</f>
        <v>155239</v>
      </c>
    </row>
    <row r="182" spans="1:11" ht="21" customHeight="1" hidden="1">
      <c r="A182" s="113" t="s">
        <v>18</v>
      </c>
      <c r="B182" s="91" t="s">
        <v>223</v>
      </c>
      <c r="C182" s="108" t="s">
        <v>25</v>
      </c>
      <c r="D182" s="108" t="s">
        <v>1</v>
      </c>
      <c r="E182" s="84" t="s">
        <v>94</v>
      </c>
      <c r="F182" s="84" t="s">
        <v>348</v>
      </c>
      <c r="G182" s="108">
        <v>244</v>
      </c>
      <c r="H182" s="108">
        <v>226</v>
      </c>
      <c r="I182" s="99">
        <v>284095</v>
      </c>
      <c r="J182" s="84">
        <f>105239-50000</f>
        <v>55239</v>
      </c>
      <c r="K182" s="84">
        <v>105239</v>
      </c>
    </row>
    <row r="183" spans="1:11" ht="15" hidden="1">
      <c r="A183" s="113" t="s">
        <v>16</v>
      </c>
      <c r="B183" s="91" t="s">
        <v>223</v>
      </c>
      <c r="C183" s="108" t="s">
        <v>25</v>
      </c>
      <c r="D183" s="108" t="s">
        <v>1</v>
      </c>
      <c r="E183" s="84" t="s">
        <v>94</v>
      </c>
      <c r="F183" s="84" t="s">
        <v>348</v>
      </c>
      <c r="G183" s="108">
        <v>244</v>
      </c>
      <c r="H183" s="108">
        <v>290</v>
      </c>
      <c r="I183" s="109">
        <v>150000</v>
      </c>
      <c r="J183" s="84">
        <v>50000</v>
      </c>
      <c r="K183" s="84">
        <v>50000</v>
      </c>
    </row>
    <row r="184" spans="1:11" ht="12.75" customHeight="1" hidden="1">
      <c r="A184" s="113" t="s">
        <v>146</v>
      </c>
      <c r="B184" s="91" t="s">
        <v>223</v>
      </c>
      <c r="C184" s="108" t="s">
        <v>25</v>
      </c>
      <c r="D184" s="108" t="s">
        <v>1</v>
      </c>
      <c r="E184" s="84" t="s">
        <v>94</v>
      </c>
      <c r="F184" s="84" t="s">
        <v>348</v>
      </c>
      <c r="G184" s="108">
        <v>244</v>
      </c>
      <c r="H184" s="108">
        <v>340</v>
      </c>
      <c r="I184" s="90">
        <v>0</v>
      </c>
      <c r="J184" s="84"/>
      <c r="K184" s="84"/>
    </row>
    <row r="185" spans="1:11" ht="30" hidden="1">
      <c r="A185" s="113" t="s">
        <v>21</v>
      </c>
      <c r="B185" s="91" t="s">
        <v>223</v>
      </c>
      <c r="C185" s="108" t="s">
        <v>25</v>
      </c>
      <c r="D185" s="108" t="s">
        <v>1</v>
      </c>
      <c r="E185" s="84" t="s">
        <v>94</v>
      </c>
      <c r="F185" s="84" t="s">
        <v>348</v>
      </c>
      <c r="G185" s="108">
        <v>244</v>
      </c>
      <c r="H185" s="108">
        <v>310</v>
      </c>
      <c r="I185" s="109">
        <v>0</v>
      </c>
      <c r="J185" s="84"/>
      <c r="K185" s="84"/>
    </row>
    <row r="186" spans="1:11" ht="14.25" customHeight="1">
      <c r="A186" s="112" t="s">
        <v>271</v>
      </c>
      <c r="B186" s="91" t="s">
        <v>223</v>
      </c>
      <c r="C186" s="108" t="s">
        <v>25</v>
      </c>
      <c r="D186" s="108" t="s">
        <v>1</v>
      </c>
      <c r="E186" s="84" t="s">
        <v>94</v>
      </c>
      <c r="F186" s="84" t="s">
        <v>348</v>
      </c>
      <c r="G186" s="108">
        <v>800</v>
      </c>
      <c r="H186" s="107" t="s">
        <v>130</v>
      </c>
      <c r="I186" s="109">
        <f>I187+I188</f>
        <v>13000</v>
      </c>
      <c r="J186" s="109">
        <f>J190</f>
        <v>0</v>
      </c>
      <c r="K186" s="109">
        <f>K190</f>
        <v>0</v>
      </c>
    </row>
    <row r="187" spans="1:11" ht="33" customHeight="1">
      <c r="A187" s="112" t="s">
        <v>424</v>
      </c>
      <c r="B187" s="91" t="s">
        <v>223</v>
      </c>
      <c r="C187" s="108" t="s">
        <v>25</v>
      </c>
      <c r="D187" s="108" t="s">
        <v>1</v>
      </c>
      <c r="E187" s="84" t="s">
        <v>94</v>
      </c>
      <c r="F187" s="84" t="s">
        <v>348</v>
      </c>
      <c r="G187" s="108">
        <v>831</v>
      </c>
      <c r="H187" s="107"/>
      <c r="I187" s="109">
        <v>6000</v>
      </c>
      <c r="J187" s="109"/>
      <c r="K187" s="109"/>
    </row>
    <row r="188" spans="1:11" ht="30" customHeight="1">
      <c r="A188" s="124" t="s">
        <v>178</v>
      </c>
      <c r="B188" s="91" t="s">
        <v>223</v>
      </c>
      <c r="C188" s="108" t="s">
        <v>25</v>
      </c>
      <c r="D188" s="108" t="s">
        <v>1</v>
      </c>
      <c r="E188" s="84" t="s">
        <v>94</v>
      </c>
      <c r="F188" s="84" t="s">
        <v>348</v>
      </c>
      <c r="G188" s="108">
        <v>850</v>
      </c>
      <c r="H188" s="107"/>
      <c r="I188" s="109">
        <f>I189+I190</f>
        <v>7000</v>
      </c>
      <c r="J188" s="109">
        <v>0</v>
      </c>
      <c r="K188" s="109">
        <v>0</v>
      </c>
    </row>
    <row r="189" spans="1:11" ht="34.5" customHeight="1">
      <c r="A189" s="124" t="s">
        <v>349</v>
      </c>
      <c r="B189" s="91" t="s">
        <v>223</v>
      </c>
      <c r="C189" s="108" t="s">
        <v>25</v>
      </c>
      <c r="D189" s="108" t="s">
        <v>1</v>
      </c>
      <c r="E189" s="84" t="s">
        <v>94</v>
      </c>
      <c r="F189" s="84" t="s">
        <v>348</v>
      </c>
      <c r="G189" s="108">
        <v>852</v>
      </c>
      <c r="H189" s="107"/>
      <c r="I189" s="109">
        <v>0</v>
      </c>
      <c r="J189" s="84">
        <v>0</v>
      </c>
      <c r="K189" s="84">
        <v>0</v>
      </c>
    </row>
    <row r="190" spans="1:11" ht="34.5" customHeight="1" hidden="1">
      <c r="A190" s="113" t="s">
        <v>179</v>
      </c>
      <c r="B190" s="91" t="s">
        <v>223</v>
      </c>
      <c r="C190" s="108" t="s">
        <v>25</v>
      </c>
      <c r="D190" s="108" t="s">
        <v>1</v>
      </c>
      <c r="E190" s="84" t="s">
        <v>94</v>
      </c>
      <c r="F190" s="86" t="s">
        <v>348</v>
      </c>
      <c r="G190" s="108">
        <v>853</v>
      </c>
      <c r="H190" s="107" t="s">
        <v>130</v>
      </c>
      <c r="I190" s="109">
        <v>7000</v>
      </c>
      <c r="J190" s="84"/>
      <c r="K190" s="84"/>
    </row>
    <row r="191" spans="1:11" ht="34.5" customHeight="1">
      <c r="A191" s="111" t="s">
        <v>277</v>
      </c>
      <c r="B191" s="94" t="s">
        <v>223</v>
      </c>
      <c r="C191" s="88" t="s">
        <v>25</v>
      </c>
      <c r="D191" s="88" t="s">
        <v>1</v>
      </c>
      <c r="E191" s="86" t="s">
        <v>29</v>
      </c>
      <c r="F191" s="86" t="s">
        <v>350</v>
      </c>
      <c r="G191" s="88"/>
      <c r="H191" s="107" t="s">
        <v>130</v>
      </c>
      <c r="I191" s="100">
        <f>I192</f>
        <v>919028</v>
      </c>
      <c r="J191" s="100">
        <f>J192</f>
        <v>228549</v>
      </c>
      <c r="K191" s="100">
        <f>K192</f>
        <v>221647</v>
      </c>
    </row>
    <row r="192" spans="1:11" ht="30">
      <c r="A192" s="112" t="s">
        <v>181</v>
      </c>
      <c r="B192" s="91" t="s">
        <v>223</v>
      </c>
      <c r="C192" s="108" t="s">
        <v>25</v>
      </c>
      <c r="D192" s="108" t="s">
        <v>1</v>
      </c>
      <c r="E192" s="84" t="s">
        <v>97</v>
      </c>
      <c r="F192" s="84" t="s">
        <v>351</v>
      </c>
      <c r="G192" s="108">
        <v>110</v>
      </c>
      <c r="H192" s="107" t="s">
        <v>130</v>
      </c>
      <c r="I192" s="90">
        <f>I195+I201</f>
        <v>919028</v>
      </c>
      <c r="J192" s="90">
        <f>J195+J201</f>
        <v>228549</v>
      </c>
      <c r="K192" s="90">
        <f>K195+K201</f>
        <v>221647</v>
      </c>
    </row>
    <row r="193" spans="1:11" ht="135">
      <c r="A193" s="112" t="s">
        <v>302</v>
      </c>
      <c r="B193" s="91" t="s">
        <v>223</v>
      </c>
      <c r="C193" s="108" t="s">
        <v>25</v>
      </c>
      <c r="D193" s="108" t="s">
        <v>1</v>
      </c>
      <c r="E193" s="84" t="s">
        <v>97</v>
      </c>
      <c r="F193" s="84" t="s">
        <v>351</v>
      </c>
      <c r="G193" s="108">
        <v>100</v>
      </c>
      <c r="H193" s="107"/>
      <c r="I193" s="90">
        <f>I195+I198</f>
        <v>919028</v>
      </c>
      <c r="J193" s="90">
        <f>J195+J198</f>
        <v>228549</v>
      </c>
      <c r="K193" s="90">
        <f>K195+K198</f>
        <v>221647</v>
      </c>
    </row>
    <row r="194" spans="1:11" ht="45">
      <c r="A194" s="112" t="s">
        <v>312</v>
      </c>
      <c r="B194" s="91" t="s">
        <v>223</v>
      </c>
      <c r="C194" s="108" t="s">
        <v>25</v>
      </c>
      <c r="D194" s="108" t="s">
        <v>1</v>
      </c>
      <c r="E194" s="84" t="s">
        <v>29</v>
      </c>
      <c r="F194" s="84" t="s">
        <v>351</v>
      </c>
      <c r="G194" s="108">
        <v>110</v>
      </c>
      <c r="H194" s="107" t="s">
        <v>130</v>
      </c>
      <c r="I194" s="90">
        <f>I195</f>
        <v>919028</v>
      </c>
      <c r="J194" s="90">
        <f>J195</f>
        <v>209135</v>
      </c>
      <c r="K194" s="90">
        <f>K195</f>
        <v>151339</v>
      </c>
    </row>
    <row r="195" spans="1:11" ht="32.25" customHeight="1">
      <c r="A195" s="112" t="s">
        <v>187</v>
      </c>
      <c r="B195" s="91" t="s">
        <v>223</v>
      </c>
      <c r="C195" s="108" t="s">
        <v>25</v>
      </c>
      <c r="D195" s="108" t="s">
        <v>1</v>
      </c>
      <c r="E195" s="84" t="s">
        <v>97</v>
      </c>
      <c r="F195" s="84" t="s">
        <v>351</v>
      </c>
      <c r="G195" s="108">
        <v>110</v>
      </c>
      <c r="H195" s="108">
        <v>210</v>
      </c>
      <c r="I195" s="90">
        <f>I196+I197</f>
        <v>919028</v>
      </c>
      <c r="J195" s="90">
        <f>J196+J197</f>
        <v>209135</v>
      </c>
      <c r="K195" s="90">
        <f>K196+K197</f>
        <v>151339</v>
      </c>
    </row>
    <row r="196" spans="1:11" ht="15.75" customHeight="1" hidden="1">
      <c r="A196" s="113" t="s">
        <v>10</v>
      </c>
      <c r="B196" s="91" t="s">
        <v>223</v>
      </c>
      <c r="C196" s="108" t="s">
        <v>25</v>
      </c>
      <c r="D196" s="108" t="s">
        <v>1</v>
      </c>
      <c r="E196" s="84" t="s">
        <v>97</v>
      </c>
      <c r="F196" s="84" t="s">
        <v>351</v>
      </c>
      <c r="G196" s="108">
        <v>111</v>
      </c>
      <c r="H196" s="108">
        <v>211</v>
      </c>
      <c r="I196" s="109">
        <f>624548+81310</f>
        <v>705858</v>
      </c>
      <c r="J196" s="84">
        <f>101500+59167</f>
        <v>160667</v>
      </c>
      <c r="K196" s="84">
        <f>96000+71045-50815</f>
        <v>116230</v>
      </c>
    </row>
    <row r="197" spans="1:11" ht="18" customHeight="1" hidden="1">
      <c r="A197" s="113" t="s">
        <v>12</v>
      </c>
      <c r="B197" s="91" t="s">
        <v>223</v>
      </c>
      <c r="C197" s="108" t="s">
        <v>25</v>
      </c>
      <c r="D197" s="108" t="s">
        <v>1</v>
      </c>
      <c r="E197" s="84" t="s">
        <v>97</v>
      </c>
      <c r="F197" s="84" t="s">
        <v>351</v>
      </c>
      <c r="G197" s="108">
        <v>119</v>
      </c>
      <c r="H197" s="108">
        <v>213</v>
      </c>
      <c r="I197" s="90">
        <f>188615+24555</f>
        <v>213170</v>
      </c>
      <c r="J197" s="84">
        <f>30600+17868</f>
        <v>48468</v>
      </c>
      <c r="K197" s="84">
        <f>29000+21455-15346</f>
        <v>35109</v>
      </c>
    </row>
    <row r="198" spans="1:11" ht="30">
      <c r="A198" s="112" t="s">
        <v>276</v>
      </c>
      <c r="B198" s="91" t="s">
        <v>223</v>
      </c>
      <c r="C198" s="108" t="s">
        <v>25</v>
      </c>
      <c r="D198" s="108" t="s">
        <v>1</v>
      </c>
      <c r="E198" s="84" t="s">
        <v>97</v>
      </c>
      <c r="F198" s="84" t="s">
        <v>352</v>
      </c>
      <c r="G198" s="108"/>
      <c r="H198" s="107" t="s">
        <v>130</v>
      </c>
      <c r="I198" s="90">
        <f>I201</f>
        <v>0</v>
      </c>
      <c r="J198" s="90">
        <f>J201</f>
        <v>19414</v>
      </c>
      <c r="K198" s="90">
        <f>K201</f>
        <v>70308</v>
      </c>
    </row>
    <row r="199" spans="1:11" ht="30">
      <c r="A199" s="112" t="s">
        <v>180</v>
      </c>
      <c r="B199" s="91" t="s">
        <v>223</v>
      </c>
      <c r="C199" s="108" t="s">
        <v>25</v>
      </c>
      <c r="D199" s="108" t="s">
        <v>1</v>
      </c>
      <c r="E199" s="84" t="s">
        <v>97</v>
      </c>
      <c r="F199" s="84" t="s">
        <v>352</v>
      </c>
      <c r="G199" s="108">
        <v>200</v>
      </c>
      <c r="H199" s="107"/>
      <c r="I199" s="90">
        <f aca="true" t="shared" si="21" ref="I199:K200">I200</f>
        <v>0</v>
      </c>
      <c r="J199" s="90">
        <f t="shared" si="21"/>
        <v>19414</v>
      </c>
      <c r="K199" s="90">
        <f t="shared" si="21"/>
        <v>70308</v>
      </c>
    </row>
    <row r="200" spans="1:11" ht="30">
      <c r="A200" s="112" t="s">
        <v>304</v>
      </c>
      <c r="B200" s="91" t="s">
        <v>223</v>
      </c>
      <c r="C200" s="108" t="s">
        <v>25</v>
      </c>
      <c r="D200" s="108" t="s">
        <v>1</v>
      </c>
      <c r="E200" s="84" t="s">
        <v>97</v>
      </c>
      <c r="F200" s="84" t="s">
        <v>352</v>
      </c>
      <c r="G200" s="108">
        <v>240</v>
      </c>
      <c r="H200" s="107"/>
      <c r="I200" s="90">
        <f t="shared" si="21"/>
        <v>0</v>
      </c>
      <c r="J200" s="90">
        <f t="shared" si="21"/>
        <v>19414</v>
      </c>
      <c r="K200" s="90">
        <f t="shared" si="21"/>
        <v>70308</v>
      </c>
    </row>
    <row r="201" spans="1:11" ht="54.75" customHeight="1">
      <c r="A201" s="112" t="s">
        <v>176</v>
      </c>
      <c r="B201" s="91" t="s">
        <v>223</v>
      </c>
      <c r="C201" s="108" t="s">
        <v>25</v>
      </c>
      <c r="D201" s="108" t="s">
        <v>1</v>
      </c>
      <c r="E201" s="84" t="s">
        <v>97</v>
      </c>
      <c r="F201" s="84" t="s">
        <v>352</v>
      </c>
      <c r="G201" s="108">
        <v>244</v>
      </c>
      <c r="H201" s="107" t="s">
        <v>130</v>
      </c>
      <c r="I201" s="110">
        <f>I202+I203+I204</f>
        <v>0</v>
      </c>
      <c r="J201" s="110">
        <f>J202+J203+J204</f>
        <v>19414</v>
      </c>
      <c r="K201" s="110">
        <f>K202+K203+K204</f>
        <v>70308</v>
      </c>
    </row>
    <row r="202" spans="1:11" ht="30" hidden="1">
      <c r="A202" s="113" t="s">
        <v>108</v>
      </c>
      <c r="B202" s="91" t="s">
        <v>223</v>
      </c>
      <c r="C202" s="108" t="s">
        <v>25</v>
      </c>
      <c r="D202" s="108" t="s">
        <v>1</v>
      </c>
      <c r="E202" s="84" t="s">
        <v>97</v>
      </c>
      <c r="F202" s="86"/>
      <c r="G202" s="108">
        <v>244</v>
      </c>
      <c r="H202" s="108">
        <v>224</v>
      </c>
      <c r="I202" s="99">
        <v>0</v>
      </c>
      <c r="J202" s="84">
        <v>5000</v>
      </c>
      <c r="K202" s="84">
        <v>5000</v>
      </c>
    </row>
    <row r="203" spans="1:11" ht="30" hidden="1">
      <c r="A203" s="113" t="s">
        <v>17</v>
      </c>
      <c r="B203" s="91" t="s">
        <v>223</v>
      </c>
      <c r="C203" s="108" t="s">
        <v>25</v>
      </c>
      <c r="D203" s="108" t="s">
        <v>1</v>
      </c>
      <c r="E203" s="84" t="s">
        <v>97</v>
      </c>
      <c r="F203" s="86"/>
      <c r="G203" s="108">
        <v>244</v>
      </c>
      <c r="H203" s="108">
        <v>225</v>
      </c>
      <c r="I203" s="99">
        <v>0</v>
      </c>
      <c r="J203" s="84">
        <f>24414-10000</f>
        <v>14414</v>
      </c>
      <c r="K203" s="84">
        <v>24414</v>
      </c>
    </row>
    <row r="204" spans="1:11" ht="12" customHeight="1" hidden="1">
      <c r="A204" s="113" t="s">
        <v>18</v>
      </c>
      <c r="B204" s="91" t="s">
        <v>223</v>
      </c>
      <c r="C204" s="108" t="s">
        <v>25</v>
      </c>
      <c r="D204" s="108" t="s">
        <v>1</v>
      </c>
      <c r="E204" s="84" t="s">
        <v>97</v>
      </c>
      <c r="F204" s="86"/>
      <c r="G204" s="108">
        <v>244</v>
      </c>
      <c r="H204" s="108">
        <v>226</v>
      </c>
      <c r="I204" s="99">
        <v>0</v>
      </c>
      <c r="J204" s="84">
        <v>0</v>
      </c>
      <c r="K204" s="84">
        <v>40894</v>
      </c>
    </row>
    <row r="205" spans="1:11" ht="30" hidden="1">
      <c r="A205" s="113" t="s">
        <v>21</v>
      </c>
      <c r="B205" s="91" t="s">
        <v>223</v>
      </c>
      <c r="C205" s="108" t="s">
        <v>25</v>
      </c>
      <c r="D205" s="108" t="s">
        <v>1</v>
      </c>
      <c r="E205" s="84" t="s">
        <v>97</v>
      </c>
      <c r="F205" s="86"/>
      <c r="G205" s="108">
        <v>244</v>
      </c>
      <c r="H205" s="108">
        <v>310</v>
      </c>
      <c r="I205" s="99">
        <v>0</v>
      </c>
      <c r="J205" s="84">
        <v>0</v>
      </c>
      <c r="K205" s="84">
        <v>0</v>
      </c>
    </row>
    <row r="206" spans="1:11" ht="30" hidden="1">
      <c r="A206" s="113" t="s">
        <v>146</v>
      </c>
      <c r="B206" s="91" t="s">
        <v>223</v>
      </c>
      <c r="C206" s="108" t="s">
        <v>25</v>
      </c>
      <c r="D206" s="108" t="s">
        <v>1</v>
      </c>
      <c r="E206" s="84" t="s">
        <v>97</v>
      </c>
      <c r="F206" s="86"/>
      <c r="G206" s="108">
        <v>244</v>
      </c>
      <c r="H206" s="108">
        <v>340</v>
      </c>
      <c r="I206" s="99">
        <v>0</v>
      </c>
      <c r="J206" s="84">
        <v>0</v>
      </c>
      <c r="K206" s="84">
        <v>0</v>
      </c>
    </row>
    <row r="207" spans="1:11" ht="47.25" hidden="1">
      <c r="A207" s="117" t="s">
        <v>313</v>
      </c>
      <c r="B207" s="94" t="s">
        <v>223</v>
      </c>
      <c r="C207" s="88" t="s">
        <v>25</v>
      </c>
      <c r="D207" s="88" t="s">
        <v>6</v>
      </c>
      <c r="E207" s="86" t="s">
        <v>278</v>
      </c>
      <c r="F207" s="86" t="s">
        <v>353</v>
      </c>
      <c r="G207" s="88" t="s">
        <v>4</v>
      </c>
      <c r="H207" s="107" t="s">
        <v>130</v>
      </c>
      <c r="I207" s="86">
        <f>I210</f>
        <v>0</v>
      </c>
      <c r="J207" s="86">
        <f>J210</f>
        <v>0</v>
      </c>
      <c r="K207" s="86">
        <f>K210</f>
        <v>0</v>
      </c>
    </row>
    <row r="208" spans="1:11" ht="30" hidden="1">
      <c r="A208" s="112" t="s">
        <v>314</v>
      </c>
      <c r="B208" s="91" t="s">
        <v>223</v>
      </c>
      <c r="C208" s="108" t="s">
        <v>25</v>
      </c>
      <c r="D208" s="108" t="s">
        <v>6</v>
      </c>
      <c r="E208" s="84" t="s">
        <v>278</v>
      </c>
      <c r="F208" s="84" t="s">
        <v>354</v>
      </c>
      <c r="G208" s="108" t="s">
        <v>4</v>
      </c>
      <c r="H208" s="107"/>
      <c r="I208" s="86"/>
      <c r="J208" s="84"/>
      <c r="K208" s="84"/>
    </row>
    <row r="209" spans="1:11" ht="129" customHeight="1" hidden="1">
      <c r="A209" s="112" t="s">
        <v>302</v>
      </c>
      <c r="B209" s="91" t="s">
        <v>223</v>
      </c>
      <c r="C209" s="108" t="s">
        <v>25</v>
      </c>
      <c r="D209" s="108" t="s">
        <v>6</v>
      </c>
      <c r="E209" s="84" t="s">
        <v>278</v>
      </c>
      <c r="F209" s="84" t="s">
        <v>354</v>
      </c>
      <c r="G209" s="108" t="s">
        <v>4</v>
      </c>
      <c r="H209" s="107"/>
      <c r="I209" s="86">
        <f aca="true" t="shared" si="22" ref="I209:K210">I210</f>
        <v>0</v>
      </c>
      <c r="J209" s="86">
        <f t="shared" si="22"/>
        <v>0</v>
      </c>
      <c r="K209" s="86">
        <f t="shared" si="22"/>
        <v>0</v>
      </c>
    </row>
    <row r="210" spans="1:11" ht="12.75" customHeight="1" hidden="1">
      <c r="A210" s="112" t="s">
        <v>181</v>
      </c>
      <c r="B210" s="91" t="s">
        <v>223</v>
      </c>
      <c r="C210" s="108" t="s">
        <v>25</v>
      </c>
      <c r="D210" s="108" t="s">
        <v>6</v>
      </c>
      <c r="E210" s="84" t="s">
        <v>278</v>
      </c>
      <c r="F210" s="84" t="s">
        <v>354</v>
      </c>
      <c r="G210" s="108" t="s">
        <v>4</v>
      </c>
      <c r="H210" s="107" t="s">
        <v>130</v>
      </c>
      <c r="I210" s="84">
        <f t="shared" si="22"/>
        <v>0</v>
      </c>
      <c r="J210" s="84">
        <f t="shared" si="22"/>
        <v>0</v>
      </c>
      <c r="K210" s="84">
        <f t="shared" si="22"/>
        <v>0</v>
      </c>
    </row>
    <row r="211" spans="1:11" ht="12.75" customHeight="1" hidden="1">
      <c r="A211" s="112" t="s">
        <v>187</v>
      </c>
      <c r="B211" s="91" t="s">
        <v>223</v>
      </c>
      <c r="C211" s="108" t="s">
        <v>25</v>
      </c>
      <c r="D211" s="108" t="s">
        <v>6</v>
      </c>
      <c r="E211" s="84" t="s">
        <v>278</v>
      </c>
      <c r="F211" s="84" t="s">
        <v>354</v>
      </c>
      <c r="G211" s="84">
        <v>110</v>
      </c>
      <c r="H211" s="84">
        <v>210</v>
      </c>
      <c r="I211" s="84">
        <f>I212+I213</f>
        <v>0</v>
      </c>
      <c r="J211" s="84">
        <f>J212+J213</f>
        <v>0</v>
      </c>
      <c r="K211" s="84">
        <f>K212+K213</f>
        <v>0</v>
      </c>
    </row>
    <row r="212" spans="1:11" ht="12.75" customHeight="1" hidden="1">
      <c r="A212" s="113" t="s">
        <v>10</v>
      </c>
      <c r="B212" s="91" t="s">
        <v>223</v>
      </c>
      <c r="C212" s="108" t="s">
        <v>25</v>
      </c>
      <c r="D212" s="108" t="s">
        <v>6</v>
      </c>
      <c r="E212" s="84" t="s">
        <v>278</v>
      </c>
      <c r="F212" s="84"/>
      <c r="G212" s="84">
        <v>110</v>
      </c>
      <c r="H212" s="84">
        <v>211</v>
      </c>
      <c r="I212" s="84">
        <v>0</v>
      </c>
      <c r="J212" s="84"/>
      <c r="K212" s="84"/>
    </row>
    <row r="213" spans="1:11" ht="12.75" customHeight="1" hidden="1">
      <c r="A213" s="113" t="s">
        <v>12</v>
      </c>
      <c r="B213" s="91" t="s">
        <v>223</v>
      </c>
      <c r="C213" s="108" t="s">
        <v>25</v>
      </c>
      <c r="D213" s="108" t="s">
        <v>6</v>
      </c>
      <c r="E213" s="84" t="s">
        <v>278</v>
      </c>
      <c r="F213" s="84"/>
      <c r="G213" s="84">
        <v>110</v>
      </c>
      <c r="H213" s="84">
        <v>213</v>
      </c>
      <c r="I213" s="84">
        <v>0</v>
      </c>
      <c r="J213" s="84"/>
      <c r="K213" s="84"/>
    </row>
    <row r="214" spans="1:11" ht="12.75" customHeight="1">
      <c r="A214" s="113" t="s">
        <v>380</v>
      </c>
      <c r="B214" s="91"/>
      <c r="C214" s="108"/>
      <c r="D214" s="108"/>
      <c r="E214" s="84"/>
      <c r="F214" s="84"/>
      <c r="G214" s="84"/>
      <c r="H214" s="84"/>
      <c r="I214" s="84"/>
      <c r="J214" s="84">
        <v>121598</v>
      </c>
      <c r="K214" s="84">
        <v>241206</v>
      </c>
    </row>
    <row r="215" spans="1:13" ht="12.75" customHeight="1">
      <c r="A215" s="117" t="s">
        <v>282</v>
      </c>
      <c r="B215" s="86"/>
      <c r="C215" s="86"/>
      <c r="D215" s="86"/>
      <c r="E215" s="86"/>
      <c r="F215" s="86"/>
      <c r="G215" s="86"/>
      <c r="H215" s="86"/>
      <c r="I215" s="85">
        <f>I8+I168</f>
        <v>8553159.29</v>
      </c>
      <c r="J215" s="85">
        <f>J8+J168+J214</f>
        <v>4863913</v>
      </c>
      <c r="K215" s="85">
        <f>K8+K168+K214</f>
        <v>4824118</v>
      </c>
      <c r="M215" s="73"/>
    </row>
    <row r="217" spans="9:11" ht="12.75">
      <c r="I217" s="73"/>
      <c r="J217" s="73"/>
      <c r="K217" s="73"/>
    </row>
    <row r="218" spans="9:11" ht="12.75">
      <c r="I218" s="73"/>
      <c r="J218" s="40"/>
      <c r="K218" s="73"/>
    </row>
    <row r="219" spans="9:10" ht="12.75">
      <c r="I219" s="73"/>
      <c r="J219" s="73"/>
    </row>
    <row r="220" spans="9:11" ht="12.75">
      <c r="I220" s="73"/>
      <c r="J220" s="73"/>
      <c r="K220" s="73"/>
    </row>
    <row r="221" ht="12.75">
      <c r="J221" s="73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:E22"/>
    </sheetView>
  </sheetViews>
  <sheetFormatPr defaultColWidth="9.00390625" defaultRowHeight="12.75"/>
  <cols>
    <col min="1" max="1" width="49.00390625" style="0" customWidth="1"/>
    <col min="2" max="2" width="26.125" style="0" customWidth="1"/>
    <col min="3" max="3" width="14.25390625" style="0" customWidth="1"/>
    <col min="4" max="4" width="11.375" style="0" customWidth="1"/>
    <col min="5" max="5" width="12.125" style="0" customWidth="1"/>
  </cols>
  <sheetData>
    <row r="2" spans="1:5" ht="12.75">
      <c r="A2" s="253" t="s">
        <v>236</v>
      </c>
      <c r="B2" s="234"/>
      <c r="C2" s="234"/>
      <c r="D2" s="234"/>
      <c r="E2" s="234"/>
    </row>
    <row r="3" spans="1:5" ht="41.25" customHeight="1">
      <c r="A3" s="43"/>
      <c r="B3" s="253" t="s">
        <v>419</v>
      </c>
      <c r="C3" s="253"/>
      <c r="D3" s="234"/>
      <c r="E3" s="234"/>
    </row>
    <row r="4" spans="1:3" ht="12.75">
      <c r="A4" s="258"/>
      <c r="B4" s="258"/>
      <c r="C4" s="258"/>
    </row>
    <row r="5" spans="1:5" ht="12.75">
      <c r="A5" s="249" t="s">
        <v>216</v>
      </c>
      <c r="B5" s="249"/>
      <c r="C5" s="249"/>
      <c r="D5" s="234"/>
      <c r="E5" s="234"/>
    </row>
    <row r="6" spans="1:5" ht="14.25" customHeight="1">
      <c r="A6" s="250" t="s">
        <v>416</v>
      </c>
      <c r="B6" s="250"/>
      <c r="C6" s="251"/>
      <c r="D6" s="252"/>
      <c r="E6" s="252"/>
    </row>
    <row r="7" spans="1:5" ht="14.25" customHeight="1">
      <c r="A7" s="126"/>
      <c r="B7" s="126"/>
      <c r="C7" s="127"/>
      <c r="D7" s="129"/>
      <c r="E7" s="129"/>
    </row>
    <row r="8" spans="1:5" ht="14.25" customHeight="1" thickBot="1">
      <c r="A8" s="126"/>
      <c r="B8" s="126"/>
      <c r="C8" s="127"/>
      <c r="D8" s="128"/>
      <c r="E8" s="128" t="s">
        <v>381</v>
      </c>
    </row>
    <row r="9" spans="1:5" ht="13.5" customHeight="1" thickBot="1">
      <c r="A9" s="256" t="s">
        <v>140</v>
      </c>
      <c r="B9" s="256" t="s">
        <v>62</v>
      </c>
      <c r="C9" s="259" t="s">
        <v>379</v>
      </c>
      <c r="D9" s="261" t="s">
        <v>369</v>
      </c>
      <c r="E9" s="262"/>
    </row>
    <row r="10" spans="1:5" ht="13.5" thickBot="1">
      <c r="A10" s="257"/>
      <c r="B10" s="257"/>
      <c r="C10" s="260"/>
      <c r="D10" s="130" t="s">
        <v>370</v>
      </c>
      <c r="E10" s="125" t="s">
        <v>371</v>
      </c>
    </row>
    <row r="11" spans="1:5" ht="13.5" thickBot="1">
      <c r="A11" s="69" t="s">
        <v>260</v>
      </c>
      <c r="B11" s="64" t="s">
        <v>261</v>
      </c>
      <c r="C11" s="227">
        <f>C13+C14</f>
        <v>1706059.29</v>
      </c>
      <c r="D11" s="77">
        <f>D13+D14</f>
        <v>191862.5</v>
      </c>
      <c r="E11" s="77">
        <f>E13+E14</f>
        <v>193367.5</v>
      </c>
    </row>
    <row r="12" spans="1:5" ht="26.25" thickBot="1">
      <c r="A12" s="68" t="s">
        <v>258</v>
      </c>
      <c r="B12" s="64" t="s">
        <v>427</v>
      </c>
      <c r="C12" s="63">
        <v>0</v>
      </c>
      <c r="D12" s="63">
        <v>0</v>
      </c>
      <c r="E12" s="63">
        <v>0</v>
      </c>
    </row>
    <row r="13" spans="1:5" ht="26.25" thickBot="1">
      <c r="A13" s="68" t="s">
        <v>259</v>
      </c>
      <c r="B13" s="64" t="s">
        <v>426</v>
      </c>
      <c r="C13" s="226">
        <f>'дох.3'!D45</f>
        <v>1706059.29</v>
      </c>
      <c r="D13" s="78">
        <f>'дох.3'!E45</f>
        <v>191862.5</v>
      </c>
      <c r="E13" s="78">
        <f>'дох.3'!F45</f>
        <v>193367.5</v>
      </c>
    </row>
    <row r="14" spans="1:5" ht="26.25" thickBot="1">
      <c r="A14" s="45" t="s">
        <v>148</v>
      </c>
      <c r="B14" s="46" t="s">
        <v>141</v>
      </c>
      <c r="C14" s="71">
        <v>0</v>
      </c>
      <c r="D14" s="71">
        <v>0</v>
      </c>
      <c r="E14" s="71">
        <v>0</v>
      </c>
    </row>
    <row r="15" spans="1:5" ht="13.5" thickBot="1">
      <c r="A15" s="50" t="s">
        <v>143</v>
      </c>
      <c r="B15" s="46" t="s">
        <v>408</v>
      </c>
      <c r="C15" s="71">
        <f aca="true" t="shared" si="0" ref="C15:E16">C16</f>
        <v>-6847100</v>
      </c>
      <c r="D15" s="71">
        <f t="shared" si="0"/>
        <v>-4672050</v>
      </c>
      <c r="E15" s="71">
        <f t="shared" si="0"/>
        <v>-4630750</v>
      </c>
    </row>
    <row r="16" spans="1:5" ht="13.5" thickBot="1">
      <c r="A16" s="50" t="s">
        <v>149</v>
      </c>
      <c r="B16" s="46" t="s">
        <v>409</v>
      </c>
      <c r="C16" s="71">
        <f t="shared" si="0"/>
        <v>-6847100</v>
      </c>
      <c r="D16" s="71">
        <f t="shared" si="0"/>
        <v>-4672050</v>
      </c>
      <c r="E16" s="71">
        <f t="shared" si="0"/>
        <v>-4630750</v>
      </c>
    </row>
    <row r="17" spans="1:5" ht="13.5" thickBot="1">
      <c r="A17" s="54" t="s">
        <v>150</v>
      </c>
      <c r="B17" s="55" t="s">
        <v>410</v>
      </c>
      <c r="C17" s="71">
        <f>-'дох.3'!D44</f>
        <v>-6847100</v>
      </c>
      <c r="D17" s="71">
        <f>-'дох.3'!E44</f>
        <v>-4672050</v>
      </c>
      <c r="E17" s="71">
        <f>-'дох.3'!F44</f>
        <v>-4630750</v>
      </c>
    </row>
    <row r="18" spans="1:5" ht="13.5" thickBot="1">
      <c r="A18" s="50" t="s">
        <v>142</v>
      </c>
      <c r="B18" s="46" t="s">
        <v>411</v>
      </c>
      <c r="C18" s="72">
        <f aca="true" t="shared" si="1" ref="C18:E19">C19</f>
        <v>8553159.29</v>
      </c>
      <c r="D18" s="72">
        <f t="shared" si="1"/>
        <v>4863913</v>
      </c>
      <c r="E18" s="72">
        <f t="shared" si="1"/>
        <v>4824118</v>
      </c>
    </row>
    <row r="19" spans="1:5" ht="13.5" thickBot="1">
      <c r="A19" s="50" t="s">
        <v>151</v>
      </c>
      <c r="B19" s="46" t="s">
        <v>412</v>
      </c>
      <c r="C19" s="72">
        <f t="shared" si="1"/>
        <v>8553159.29</v>
      </c>
      <c r="D19" s="72">
        <f t="shared" si="1"/>
        <v>4863913</v>
      </c>
      <c r="E19" s="72">
        <f t="shared" si="1"/>
        <v>4824118</v>
      </c>
    </row>
    <row r="20" spans="1:5" ht="13.5" thickBot="1">
      <c r="A20" s="50" t="s">
        <v>152</v>
      </c>
      <c r="B20" s="46" t="s">
        <v>413</v>
      </c>
      <c r="C20" s="72">
        <f>'прил.4 нов без КОСГУ к бюжету'!I215</f>
        <v>8553159.29</v>
      </c>
      <c r="D20" s="72">
        <f>'прил.4 нов без КОСГУ к бюжету'!J215</f>
        <v>4863913</v>
      </c>
      <c r="E20" s="72">
        <f>'прил.4 нов без КОСГУ к бюжету'!K215</f>
        <v>4824118</v>
      </c>
    </row>
    <row r="21" spans="1:3" ht="12.75">
      <c r="A21" s="44"/>
      <c r="B21" s="58"/>
      <c r="C21" s="58"/>
    </row>
    <row r="22" spans="1:3" ht="12.75">
      <c r="A22" s="254"/>
      <c r="B22" s="254"/>
      <c r="C22" s="255"/>
    </row>
  </sheetData>
  <sheetProtection/>
  <mergeCells count="10">
    <mergeCell ref="A5:E5"/>
    <mergeCell ref="A6:E6"/>
    <mergeCell ref="A2:E2"/>
    <mergeCell ref="A22:C22"/>
    <mergeCell ref="B9:B10"/>
    <mergeCell ref="A9:A10"/>
    <mergeCell ref="A4:C4"/>
    <mergeCell ref="C9:C10"/>
    <mergeCell ref="B3:E3"/>
    <mergeCell ref="D9:E9"/>
  </mergeCells>
  <printOptions/>
  <pageMargins left="0.9055118110236221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D18"/>
    </sheetView>
  </sheetViews>
  <sheetFormatPr defaultColWidth="9.00390625" defaultRowHeight="12.75"/>
  <cols>
    <col min="1" max="1" width="39.75390625" style="0" customWidth="1"/>
    <col min="2" max="2" width="14.875" style="0" customWidth="1"/>
    <col min="3" max="3" width="15.25390625" style="0" customWidth="1"/>
    <col min="4" max="4" width="18.75390625" style="0" customWidth="1"/>
  </cols>
  <sheetData>
    <row r="1" spans="1:4" ht="12.75">
      <c r="A1" s="60"/>
      <c r="B1" s="266" t="s">
        <v>237</v>
      </c>
      <c r="C1" s="267"/>
      <c r="D1" s="267"/>
    </row>
    <row r="2" spans="1:4" ht="54" customHeight="1">
      <c r="A2" s="135"/>
      <c r="B2" s="268" t="s">
        <v>414</v>
      </c>
      <c r="C2" s="268"/>
      <c r="D2" s="268"/>
    </row>
    <row r="3" spans="1:4" ht="13.5">
      <c r="A3" s="131"/>
      <c r="B3" s="131"/>
      <c r="C3" s="82"/>
      <c r="D3" s="82"/>
    </row>
    <row r="4" spans="1:4" ht="36" customHeight="1">
      <c r="A4" s="269" t="s">
        <v>415</v>
      </c>
      <c r="B4" s="269"/>
      <c r="C4" s="234"/>
      <c r="D4" s="234"/>
    </row>
    <row r="5" spans="1:4" ht="13.5">
      <c r="A5" s="270" t="s">
        <v>383</v>
      </c>
      <c r="B5" s="270"/>
      <c r="C5" s="252"/>
      <c r="D5" s="252"/>
    </row>
    <row r="6" spans="1:4" ht="13.5">
      <c r="A6" s="142"/>
      <c r="B6" s="142"/>
      <c r="C6" s="129"/>
      <c r="D6" s="129"/>
    </row>
    <row r="7" spans="1:4" ht="14.25" thickBot="1">
      <c r="A7" s="142"/>
      <c r="B7" s="142"/>
      <c r="C7" s="128"/>
      <c r="D7" s="216" t="s">
        <v>113</v>
      </c>
    </row>
    <row r="8" spans="1:4" ht="12.75" customHeight="1" thickBot="1">
      <c r="A8" s="271" t="s">
        <v>31</v>
      </c>
      <c r="B8" s="273" t="s">
        <v>382</v>
      </c>
      <c r="C8" s="263" t="s">
        <v>369</v>
      </c>
      <c r="D8" s="264"/>
    </row>
    <row r="9" spans="1:4" ht="27.75" thickBot="1">
      <c r="A9" s="272"/>
      <c r="B9" s="274"/>
      <c r="C9" s="144" t="s">
        <v>384</v>
      </c>
      <c r="D9" s="145" t="s">
        <v>385</v>
      </c>
    </row>
    <row r="10" spans="1:4" ht="13.5">
      <c r="A10" s="136" t="s">
        <v>238</v>
      </c>
      <c r="B10" s="137">
        <v>0</v>
      </c>
      <c r="C10" s="137">
        <v>0</v>
      </c>
      <c r="D10" s="137">
        <v>0</v>
      </c>
    </row>
    <row r="11" spans="1:4" ht="13.5">
      <c r="A11" s="138" t="s">
        <v>239</v>
      </c>
      <c r="B11" s="139">
        <v>0</v>
      </c>
      <c r="C11" s="139">
        <v>0</v>
      </c>
      <c r="D11" s="139">
        <v>0</v>
      </c>
    </row>
    <row r="12" spans="1:4" ht="13.5">
      <c r="A12" s="138" t="s">
        <v>240</v>
      </c>
      <c r="B12" s="139">
        <v>0</v>
      </c>
      <c r="C12" s="139">
        <v>0</v>
      </c>
      <c r="D12" s="139">
        <v>0</v>
      </c>
    </row>
    <row r="13" spans="1:8" ht="13.5">
      <c r="A13" s="138" t="s">
        <v>241</v>
      </c>
      <c r="B13" s="139">
        <v>0</v>
      </c>
      <c r="C13" s="139">
        <v>0</v>
      </c>
      <c r="D13" s="139">
        <v>0</v>
      </c>
      <c r="H13" t="s">
        <v>356</v>
      </c>
    </row>
    <row r="14" spans="1:4" ht="14.25" thickBot="1">
      <c r="A14" s="140" t="s">
        <v>242</v>
      </c>
      <c r="B14" s="141">
        <v>0</v>
      </c>
      <c r="C14" s="141">
        <v>0</v>
      </c>
      <c r="D14" s="141">
        <v>0</v>
      </c>
    </row>
    <row r="15" spans="1:4" ht="13.5">
      <c r="A15" s="142"/>
      <c r="B15" s="143"/>
      <c r="C15" s="82"/>
      <c r="D15" s="82"/>
    </row>
    <row r="16" spans="1:4" ht="13.5">
      <c r="A16" s="82"/>
      <c r="B16" s="82"/>
      <c r="C16" s="82"/>
      <c r="D16" s="82"/>
    </row>
    <row r="17" spans="1:4" ht="15.75" customHeight="1">
      <c r="A17" s="265"/>
      <c r="B17" s="265"/>
      <c r="C17" s="265"/>
      <c r="D17" s="265"/>
    </row>
  </sheetData>
  <sheetProtection/>
  <mergeCells count="8">
    <mergeCell ref="C8:D8"/>
    <mergeCell ref="A17:D17"/>
    <mergeCell ref="B1:D1"/>
    <mergeCell ref="B2:D2"/>
    <mergeCell ref="A4:D4"/>
    <mergeCell ref="A5:D5"/>
    <mergeCell ref="A8:A9"/>
    <mergeCell ref="B8:B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40.875" style="0" customWidth="1"/>
    <col min="2" max="2" width="20.75390625" style="0" customWidth="1"/>
    <col min="3" max="3" width="11.75390625" style="0" customWidth="1"/>
    <col min="4" max="4" width="18.25390625" style="0" customWidth="1"/>
  </cols>
  <sheetData>
    <row r="1" spans="1:4" ht="12.75">
      <c r="A1" s="60"/>
      <c r="B1" s="253" t="s">
        <v>243</v>
      </c>
      <c r="C1" s="234"/>
      <c r="D1" s="234"/>
    </row>
    <row r="2" spans="1:4" ht="53.25" customHeight="1">
      <c r="A2" s="60"/>
      <c r="B2" s="275" t="s">
        <v>419</v>
      </c>
      <c r="C2" s="234"/>
      <c r="D2" s="234"/>
    </row>
    <row r="3" spans="1:9" ht="32.25" customHeight="1">
      <c r="A3" s="276" t="s">
        <v>430</v>
      </c>
      <c r="B3" s="276"/>
      <c r="C3" s="265"/>
      <c r="D3" s="265"/>
      <c r="I3" s="37"/>
    </row>
    <row r="4" spans="1:4" ht="15">
      <c r="A4" s="277" t="s">
        <v>383</v>
      </c>
      <c r="B4" s="277"/>
      <c r="C4" s="265"/>
      <c r="D4" s="265"/>
    </row>
    <row r="5" spans="1:4" ht="15">
      <c r="A5" s="132"/>
      <c r="B5" s="132"/>
      <c r="C5" s="217"/>
      <c r="D5" s="217"/>
    </row>
    <row r="6" spans="1:4" ht="15.75" thickBot="1">
      <c r="A6" s="132"/>
      <c r="B6" s="132"/>
      <c r="C6" s="82"/>
      <c r="D6" s="218" t="s">
        <v>113</v>
      </c>
    </row>
    <row r="7" spans="1:4" ht="12.75" customHeight="1" thickBot="1">
      <c r="A7" s="278" t="s">
        <v>31</v>
      </c>
      <c r="B7" s="280" t="s">
        <v>382</v>
      </c>
      <c r="C7" s="281" t="s">
        <v>369</v>
      </c>
      <c r="D7" s="282"/>
    </row>
    <row r="8" spans="1:4" ht="45.75" customHeight="1" thickBot="1">
      <c r="A8" s="279"/>
      <c r="B8" s="272"/>
      <c r="C8" s="207" t="s">
        <v>384</v>
      </c>
      <c r="D8" s="145" t="s">
        <v>385</v>
      </c>
    </row>
    <row r="9" spans="1:4" ht="43.5" customHeight="1" thickBot="1">
      <c r="A9" s="222" t="s">
        <v>244</v>
      </c>
      <c r="B9" s="221">
        <f>'дох.3'!D45</f>
        <v>1706059.29</v>
      </c>
      <c r="C9" s="219">
        <f>'дох.3'!E45</f>
        <v>191862.5</v>
      </c>
      <c r="D9" s="219">
        <f>'дох.3'!F45</f>
        <v>193367.5</v>
      </c>
    </row>
    <row r="10" spans="1:4" ht="51" customHeight="1" thickBot="1">
      <c r="A10" s="205" t="s">
        <v>245</v>
      </c>
      <c r="B10" s="201">
        <v>0</v>
      </c>
      <c r="C10" s="220">
        <v>0</v>
      </c>
      <c r="D10" s="220">
        <v>0</v>
      </c>
    </row>
    <row r="11" spans="1:4" ht="15">
      <c r="A11" s="83"/>
      <c r="B11" s="83"/>
      <c r="C11" s="82"/>
      <c r="D11" s="82"/>
    </row>
    <row r="12" spans="1:4" ht="24" customHeight="1">
      <c r="A12" s="265"/>
      <c r="B12" s="265"/>
      <c r="C12" s="234"/>
      <c r="D12" s="234"/>
    </row>
  </sheetData>
  <sheetProtection/>
  <mergeCells count="8">
    <mergeCell ref="B1:D1"/>
    <mergeCell ref="B2:D2"/>
    <mergeCell ref="A3:D3"/>
    <mergeCell ref="A4:D4"/>
    <mergeCell ref="A12:D12"/>
    <mergeCell ref="A7:A8"/>
    <mergeCell ref="B7:B8"/>
    <mergeCell ref="C7:D7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3" sqref="A13:D13"/>
    </sheetView>
  </sheetViews>
  <sheetFormatPr defaultColWidth="9.00390625" defaultRowHeight="12.75"/>
  <cols>
    <col min="1" max="1" width="14.125" style="0" customWidth="1"/>
    <col min="2" max="2" width="16.125" style="0" customWidth="1"/>
    <col min="3" max="3" width="39.125" style="0" customWidth="1"/>
    <col min="4" max="4" width="48.125" style="0" customWidth="1"/>
  </cols>
  <sheetData>
    <row r="1" ht="12.75">
      <c r="D1" s="43" t="s">
        <v>188</v>
      </c>
    </row>
    <row r="2" ht="43.5" customHeight="1">
      <c r="D2" s="67" t="s">
        <v>406</v>
      </c>
    </row>
    <row r="3" spans="1:4" ht="60" customHeight="1" thickBot="1">
      <c r="A3" s="283" t="s">
        <v>407</v>
      </c>
      <c r="B3" s="284"/>
      <c r="C3" s="284"/>
      <c r="D3" s="284"/>
    </row>
    <row r="4" spans="1:4" ht="46.5" customHeight="1" thickBot="1">
      <c r="A4" s="208" t="s">
        <v>256</v>
      </c>
      <c r="B4" s="209" t="s">
        <v>257</v>
      </c>
      <c r="C4" s="210" t="s">
        <v>65</v>
      </c>
      <c r="D4" s="201" t="s">
        <v>31</v>
      </c>
    </row>
    <row r="5" spans="1:4" ht="27.75" customHeight="1" thickBot="1">
      <c r="A5" s="285" t="s">
        <v>403</v>
      </c>
      <c r="B5" s="287" t="s">
        <v>404</v>
      </c>
      <c r="C5" s="211" t="s">
        <v>141</v>
      </c>
      <c r="D5" s="212" t="s">
        <v>148</v>
      </c>
    </row>
    <row r="6" spans="1:4" ht="27" customHeight="1" thickBot="1">
      <c r="A6" s="285"/>
      <c r="B6" s="288"/>
      <c r="C6" s="211" t="s">
        <v>408</v>
      </c>
      <c r="D6" s="212" t="s">
        <v>143</v>
      </c>
    </row>
    <row r="7" spans="1:4" ht="30.75" thickBot="1">
      <c r="A7" s="285"/>
      <c r="B7" s="288"/>
      <c r="C7" s="211" t="s">
        <v>409</v>
      </c>
      <c r="D7" s="212" t="s">
        <v>149</v>
      </c>
    </row>
    <row r="8" spans="1:4" ht="28.5" customHeight="1" thickBot="1">
      <c r="A8" s="285"/>
      <c r="B8" s="288"/>
      <c r="C8" s="213" t="s">
        <v>410</v>
      </c>
      <c r="D8" s="214" t="s">
        <v>150</v>
      </c>
    </row>
    <row r="9" spans="1:4" ht="18.75" customHeight="1" thickBot="1">
      <c r="A9" s="285"/>
      <c r="B9" s="288"/>
      <c r="C9" s="211" t="s">
        <v>411</v>
      </c>
      <c r="D9" s="212" t="s">
        <v>142</v>
      </c>
    </row>
    <row r="10" spans="1:4" ht="30.75" thickBot="1">
      <c r="A10" s="285"/>
      <c r="B10" s="288"/>
      <c r="C10" s="211" t="s">
        <v>412</v>
      </c>
      <c r="D10" s="212" t="s">
        <v>151</v>
      </c>
    </row>
    <row r="11" spans="1:4" ht="30.75" customHeight="1" thickBot="1">
      <c r="A11" s="286"/>
      <c r="B11" s="289"/>
      <c r="C11" s="211" t="s">
        <v>413</v>
      </c>
      <c r="D11" s="212" t="s">
        <v>152</v>
      </c>
    </row>
    <row r="12" spans="1:4" ht="15">
      <c r="A12" s="83"/>
      <c r="B12" s="83"/>
      <c r="C12" s="83"/>
      <c r="D12" s="215"/>
    </row>
    <row r="13" spans="1:4" ht="15">
      <c r="A13" s="290"/>
      <c r="B13" s="290"/>
      <c r="C13" s="290"/>
      <c r="D13" s="290"/>
    </row>
  </sheetData>
  <sheetProtection/>
  <mergeCells count="4">
    <mergeCell ref="A3:D3"/>
    <mergeCell ref="A5:A11"/>
    <mergeCell ref="B5:B11"/>
    <mergeCell ref="A13:D13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1">
      <selection activeCell="A1" sqref="A1:C18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62"/>
      <c r="B1" s="62"/>
      <c r="C1" s="65" t="s">
        <v>189</v>
      </c>
    </row>
    <row r="2" spans="1:4" ht="51.75" customHeight="1">
      <c r="A2" s="59"/>
      <c r="B2" s="61"/>
      <c r="C2" s="59" t="s">
        <v>420</v>
      </c>
      <c r="D2" s="66"/>
    </row>
    <row r="3" spans="1:3" ht="47.25" customHeight="1" thickBot="1">
      <c r="A3" s="291" t="s">
        <v>400</v>
      </c>
      <c r="B3" s="291"/>
      <c r="C3" s="291"/>
    </row>
    <row r="4" spans="1:3" ht="16.5" thickBot="1">
      <c r="A4" s="292" t="s">
        <v>246</v>
      </c>
      <c r="B4" s="292"/>
      <c r="C4" s="293" t="s">
        <v>247</v>
      </c>
    </row>
    <row r="5" spans="1:3" ht="51" customHeight="1" thickBot="1">
      <c r="A5" s="197" t="s">
        <v>248</v>
      </c>
      <c r="B5" s="198" t="s">
        <v>249</v>
      </c>
      <c r="C5" s="294"/>
    </row>
    <row r="6" spans="1:3" ht="32.25" thickBot="1">
      <c r="A6" s="199" t="s">
        <v>402</v>
      </c>
      <c r="B6" s="198"/>
      <c r="C6" s="200" t="s">
        <v>401</v>
      </c>
    </row>
    <row r="7" spans="1:3" ht="30.75" thickBot="1">
      <c r="A7" s="133">
        <v>250</v>
      </c>
      <c r="B7" s="203" t="s">
        <v>250</v>
      </c>
      <c r="C7" s="202" t="s">
        <v>251</v>
      </c>
    </row>
    <row r="8" spans="1:3" ht="15.75" thickBot="1">
      <c r="A8" s="133">
        <v>250</v>
      </c>
      <c r="B8" s="203" t="s">
        <v>252</v>
      </c>
      <c r="C8" s="202" t="s">
        <v>253</v>
      </c>
    </row>
    <row r="9" spans="1:3" ht="72" customHeight="1" thickBot="1">
      <c r="A9" s="204" t="s">
        <v>402</v>
      </c>
      <c r="B9" s="133" t="s">
        <v>405</v>
      </c>
      <c r="C9" s="205" t="s">
        <v>394</v>
      </c>
    </row>
    <row r="10" spans="1:3" ht="32.25" thickBot="1">
      <c r="A10" s="206" t="s">
        <v>403</v>
      </c>
      <c r="B10" s="201"/>
      <c r="C10" s="200" t="s">
        <v>404</v>
      </c>
    </row>
    <row r="11" spans="1:3" ht="30.75" thickBot="1">
      <c r="A11" s="229" t="s">
        <v>403</v>
      </c>
      <c r="B11" s="203" t="s">
        <v>250</v>
      </c>
      <c r="C11" s="202" t="s">
        <v>251</v>
      </c>
    </row>
    <row r="12" spans="1:3" ht="30.75" thickBot="1">
      <c r="A12" s="229" t="s">
        <v>403</v>
      </c>
      <c r="B12" s="203" t="s">
        <v>357</v>
      </c>
      <c r="C12" s="202" t="s">
        <v>373</v>
      </c>
    </row>
    <row r="13" spans="1:3" ht="49.5" customHeight="1" thickBot="1">
      <c r="A13" s="229" t="s">
        <v>403</v>
      </c>
      <c r="B13" s="203" t="s">
        <v>358</v>
      </c>
      <c r="C13" s="103" t="s">
        <v>359</v>
      </c>
    </row>
    <row r="14" spans="1:3" ht="36" customHeight="1" thickBot="1">
      <c r="A14" s="229" t="s">
        <v>403</v>
      </c>
      <c r="B14" s="203" t="s">
        <v>360</v>
      </c>
      <c r="C14" s="205" t="s">
        <v>361</v>
      </c>
    </row>
    <row r="15" spans="1:3" ht="63" customHeight="1" thickBot="1">
      <c r="A15" s="229" t="s">
        <v>403</v>
      </c>
      <c r="B15" s="203" t="s">
        <v>362</v>
      </c>
      <c r="C15" s="202" t="s">
        <v>364</v>
      </c>
    </row>
    <row r="16" spans="1:3" ht="54" customHeight="1" thickBot="1">
      <c r="A16" s="229" t="s">
        <v>403</v>
      </c>
      <c r="B16" s="203" t="s">
        <v>363</v>
      </c>
      <c r="C16" s="134" t="s">
        <v>365</v>
      </c>
    </row>
    <row r="17" spans="1:3" ht="28.5" customHeight="1" thickBot="1">
      <c r="A17" s="229" t="s">
        <v>403</v>
      </c>
      <c r="B17" s="203" t="s">
        <v>366</v>
      </c>
      <c r="C17" s="205" t="s">
        <v>367</v>
      </c>
    </row>
    <row r="18" spans="1:3" ht="117.75" customHeight="1" thickBot="1">
      <c r="A18" s="229" t="s">
        <v>403</v>
      </c>
      <c r="B18" s="203" t="s">
        <v>254</v>
      </c>
      <c r="C18" s="202" t="s">
        <v>255</v>
      </c>
    </row>
    <row r="19" spans="1:3" ht="15">
      <c r="A19" s="295"/>
      <c r="B19" s="295"/>
      <c r="C19" s="295"/>
    </row>
    <row r="20" spans="1:3" ht="15">
      <c r="A20" s="83"/>
      <c r="B20" s="83"/>
      <c r="C20" s="83"/>
    </row>
    <row r="21" spans="1:3" ht="15">
      <c r="A21" s="83"/>
      <c r="B21" s="83"/>
      <c r="C21" s="83"/>
    </row>
  </sheetData>
  <sheetProtection/>
  <mergeCells count="4">
    <mergeCell ref="A3:C3"/>
    <mergeCell ref="A4:B4"/>
    <mergeCell ref="C4:C5"/>
    <mergeCell ref="A19:C1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3">
      <selection activeCell="A1" sqref="A1:F46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3.625" style="0" customWidth="1"/>
    <col min="5" max="5" width="12.875" style="0" customWidth="1"/>
    <col min="6" max="6" width="11.875" style="0" customWidth="1"/>
    <col min="7" max="7" width="13.125" style="0" customWidth="1"/>
    <col min="8" max="8" width="26.375" style="0" customWidth="1"/>
  </cols>
  <sheetData>
    <row r="1" spans="1:4" ht="12.75">
      <c r="A1" s="329"/>
      <c r="B1" s="315"/>
      <c r="C1" s="315"/>
      <c r="D1" s="315"/>
    </row>
    <row r="2" spans="1:4" ht="12.75">
      <c r="A2" s="329"/>
      <c r="B2" s="315"/>
      <c r="C2" s="315"/>
      <c r="D2" s="315"/>
    </row>
    <row r="3" spans="1:6" ht="12.75">
      <c r="A3" s="329"/>
      <c r="B3" s="233" t="s">
        <v>262</v>
      </c>
      <c r="C3" s="233"/>
      <c r="D3" s="233"/>
      <c r="E3" s="234"/>
      <c r="F3" s="234"/>
    </row>
    <row r="4" spans="1:6" ht="25.5" customHeight="1">
      <c r="A4" s="47"/>
      <c r="B4" s="42"/>
      <c r="C4" s="233" t="s">
        <v>393</v>
      </c>
      <c r="D4" s="299"/>
      <c r="E4" s="234"/>
      <c r="F4" s="234"/>
    </row>
    <row r="5" spans="1:6" ht="23.25" customHeight="1">
      <c r="A5" s="300" t="s">
        <v>429</v>
      </c>
      <c r="B5" s="300"/>
      <c r="C5" s="300"/>
      <c r="D5" s="300"/>
      <c r="E5" s="269"/>
      <c r="F5" s="269"/>
    </row>
    <row r="6" spans="1:6" ht="14.25" thickBot="1">
      <c r="A6" s="316"/>
      <c r="B6" s="316"/>
      <c r="C6" s="146"/>
      <c r="D6" s="298" t="s">
        <v>113</v>
      </c>
      <c r="E6" s="298"/>
      <c r="F6" s="298"/>
    </row>
    <row r="7" spans="1:6" ht="13.5">
      <c r="A7" s="317" t="s">
        <v>65</v>
      </c>
      <c r="B7" s="318"/>
      <c r="C7" s="321" t="s">
        <v>160</v>
      </c>
      <c r="D7" s="323" t="s">
        <v>368</v>
      </c>
      <c r="E7" s="296" t="s">
        <v>369</v>
      </c>
      <c r="F7" s="297"/>
    </row>
    <row r="8" spans="1:6" ht="14.25" thickBot="1">
      <c r="A8" s="319"/>
      <c r="B8" s="320"/>
      <c r="C8" s="322"/>
      <c r="D8" s="324"/>
      <c r="E8" s="147" t="s">
        <v>370</v>
      </c>
      <c r="F8" s="148" t="s">
        <v>371</v>
      </c>
    </row>
    <row r="9" spans="1:6" ht="18" customHeight="1" thickBot="1">
      <c r="A9" s="330" t="s">
        <v>48</v>
      </c>
      <c r="B9" s="331"/>
      <c r="C9" s="149" t="s">
        <v>49</v>
      </c>
      <c r="D9" s="150">
        <f>SUM(D11+D21+D19+D14+D28)</f>
        <v>3782600</v>
      </c>
      <c r="E9" s="151">
        <f>SUM(E11+E21+E19+E14+E28)</f>
        <v>3837250</v>
      </c>
      <c r="F9" s="152">
        <f>SUM(F11+F21+F19+F14+F28)</f>
        <v>3867350</v>
      </c>
    </row>
    <row r="10" spans="1:6" ht="15.75" customHeight="1" thickBot="1">
      <c r="A10" s="313" t="s">
        <v>50</v>
      </c>
      <c r="B10" s="314"/>
      <c r="C10" s="155" t="s">
        <v>166</v>
      </c>
      <c r="D10" s="156">
        <f aca="true" t="shared" si="0" ref="D10:F12">SUM(D11)</f>
        <v>2357600</v>
      </c>
      <c r="E10" s="156">
        <f t="shared" si="0"/>
        <v>2390750</v>
      </c>
      <c r="F10" s="157">
        <f t="shared" si="0"/>
        <v>2420850</v>
      </c>
    </row>
    <row r="11" spans="1:6" ht="17.25" customHeight="1" thickBot="1">
      <c r="A11" s="313" t="s">
        <v>52</v>
      </c>
      <c r="B11" s="314"/>
      <c r="C11" s="158" t="s">
        <v>51</v>
      </c>
      <c r="D11" s="156">
        <f t="shared" si="0"/>
        <v>2357600</v>
      </c>
      <c r="E11" s="156">
        <f t="shared" si="0"/>
        <v>2390750</v>
      </c>
      <c r="F11" s="159">
        <f t="shared" si="0"/>
        <v>2420850</v>
      </c>
    </row>
    <row r="12" spans="1:8" ht="17.25" customHeight="1" thickBot="1">
      <c r="A12" s="313" t="s">
        <v>53</v>
      </c>
      <c r="B12" s="314"/>
      <c r="C12" s="158" t="s">
        <v>54</v>
      </c>
      <c r="D12" s="156">
        <f t="shared" si="0"/>
        <v>2357600</v>
      </c>
      <c r="E12" s="156">
        <f t="shared" si="0"/>
        <v>2390750</v>
      </c>
      <c r="F12" s="159">
        <f t="shared" si="0"/>
        <v>2420850</v>
      </c>
      <c r="G12" s="305"/>
      <c r="H12" s="234"/>
    </row>
    <row r="13" spans="1:8" ht="39.75" customHeight="1" thickBot="1">
      <c r="A13" s="313" t="s">
        <v>165</v>
      </c>
      <c r="B13" s="314"/>
      <c r="C13" s="195" t="s">
        <v>386</v>
      </c>
      <c r="D13" s="160">
        <v>2357600</v>
      </c>
      <c r="E13" s="161">
        <v>2390750</v>
      </c>
      <c r="F13" s="162">
        <v>2420850</v>
      </c>
      <c r="G13" s="303"/>
      <c r="H13" s="234"/>
    </row>
    <row r="14" spans="1:8" ht="36.75" customHeight="1" thickBot="1">
      <c r="A14" s="163" t="s">
        <v>211</v>
      </c>
      <c r="B14" s="164"/>
      <c r="C14" s="196" t="s">
        <v>212</v>
      </c>
      <c r="D14" s="151">
        <f>SUM(D15:D18)</f>
        <v>1137000</v>
      </c>
      <c r="E14" s="151">
        <f>SUM(E15:E18)</f>
        <v>1142500</v>
      </c>
      <c r="F14" s="152">
        <f>SUM(F15:F18)</f>
        <v>1142500</v>
      </c>
      <c r="G14" s="56"/>
      <c r="H14" s="57"/>
    </row>
    <row r="15" spans="1:8" ht="53.25" customHeight="1" thickBot="1">
      <c r="A15" s="165" t="s">
        <v>193</v>
      </c>
      <c r="B15" s="166"/>
      <c r="C15" s="167" t="s">
        <v>205</v>
      </c>
      <c r="D15" s="156">
        <v>389200</v>
      </c>
      <c r="E15" s="161">
        <v>394700</v>
      </c>
      <c r="F15" s="168">
        <v>394700</v>
      </c>
      <c r="G15" s="56"/>
      <c r="H15" s="57"/>
    </row>
    <row r="16" spans="1:8" ht="65.25" customHeight="1" thickBot="1">
      <c r="A16" s="169" t="s">
        <v>194</v>
      </c>
      <c r="B16" s="170"/>
      <c r="C16" s="171" t="s">
        <v>206</v>
      </c>
      <c r="D16" s="156">
        <v>7200</v>
      </c>
      <c r="E16" s="172">
        <v>7200</v>
      </c>
      <c r="F16" s="173">
        <v>7200</v>
      </c>
      <c r="G16" s="56"/>
      <c r="H16" s="57"/>
    </row>
    <row r="17" spans="1:8" ht="67.5" customHeight="1" thickBot="1">
      <c r="A17" s="169" t="s">
        <v>195</v>
      </c>
      <c r="B17" s="170"/>
      <c r="C17" s="171" t="s">
        <v>208</v>
      </c>
      <c r="D17" s="156">
        <v>740600</v>
      </c>
      <c r="E17" s="161">
        <v>740600</v>
      </c>
      <c r="F17" s="168">
        <v>740600</v>
      </c>
      <c r="G17" s="56"/>
      <c r="H17" s="57"/>
    </row>
    <row r="18" spans="1:8" ht="39.75" customHeight="1" thickBot="1">
      <c r="A18" s="169" t="s">
        <v>196</v>
      </c>
      <c r="B18" s="170"/>
      <c r="C18" s="171" t="s">
        <v>207</v>
      </c>
      <c r="D18" s="156">
        <v>0</v>
      </c>
      <c r="E18" s="153">
        <v>0</v>
      </c>
      <c r="F18" s="157">
        <v>0</v>
      </c>
      <c r="G18" s="56"/>
      <c r="H18" s="57"/>
    </row>
    <row r="19" spans="1:6" ht="14.25" thickBot="1">
      <c r="A19" s="313" t="s">
        <v>126</v>
      </c>
      <c r="B19" s="314"/>
      <c r="C19" s="158" t="s">
        <v>139</v>
      </c>
      <c r="D19" s="156">
        <f>D20</f>
        <v>10000</v>
      </c>
      <c r="E19" s="156">
        <f>E20</f>
        <v>12000</v>
      </c>
      <c r="F19" s="157">
        <f>F20</f>
        <v>12000</v>
      </c>
    </row>
    <row r="20" spans="1:6" ht="15.75" customHeight="1" thickBot="1">
      <c r="A20" s="153" t="s">
        <v>153</v>
      </c>
      <c r="B20" s="154"/>
      <c r="C20" s="174" t="s">
        <v>127</v>
      </c>
      <c r="D20" s="175">
        <v>10000</v>
      </c>
      <c r="E20" s="172">
        <v>12000</v>
      </c>
      <c r="F20" s="173">
        <v>12000</v>
      </c>
    </row>
    <row r="21" spans="1:6" ht="14.25" thickBot="1">
      <c r="A21" s="313" t="s">
        <v>55</v>
      </c>
      <c r="B21" s="314"/>
      <c r="C21" s="158" t="s">
        <v>56</v>
      </c>
      <c r="D21" s="156">
        <f>SUM(D22+D24)</f>
        <v>270000</v>
      </c>
      <c r="E21" s="153">
        <f>SUM(E22+E24)</f>
        <v>282000</v>
      </c>
      <c r="F21" s="157">
        <f>SUM(F22+F24)</f>
        <v>282000</v>
      </c>
    </row>
    <row r="22" spans="1:8" ht="14.25" thickBot="1">
      <c r="A22" s="313" t="s">
        <v>115</v>
      </c>
      <c r="B22" s="314"/>
      <c r="C22" s="158" t="s">
        <v>116</v>
      </c>
      <c r="D22" s="156">
        <f>D23</f>
        <v>60000</v>
      </c>
      <c r="E22" s="156">
        <f>E23</f>
        <v>60000</v>
      </c>
      <c r="F22" s="159">
        <f>F23</f>
        <v>60000</v>
      </c>
      <c r="G22" s="306"/>
      <c r="H22" s="307"/>
    </row>
    <row r="23" spans="1:8" ht="44.25" customHeight="1" thickBot="1">
      <c r="A23" s="311" t="s">
        <v>81</v>
      </c>
      <c r="B23" s="312"/>
      <c r="C23" s="177" t="s">
        <v>154</v>
      </c>
      <c r="D23" s="178">
        <v>60000</v>
      </c>
      <c r="E23" s="179">
        <v>60000</v>
      </c>
      <c r="F23" s="180">
        <v>60000</v>
      </c>
      <c r="G23" s="303"/>
      <c r="H23" s="234"/>
    </row>
    <row r="24" spans="1:6" ht="14.25" thickBot="1">
      <c r="A24" s="313" t="s">
        <v>57</v>
      </c>
      <c r="B24" s="314"/>
      <c r="C24" s="158" t="s">
        <v>58</v>
      </c>
      <c r="D24" s="156">
        <f>SUM(D25+D27)</f>
        <v>210000</v>
      </c>
      <c r="E24" s="153">
        <f>SUM(E25+E27)</f>
        <v>222000</v>
      </c>
      <c r="F24" s="157">
        <f>SUM(F25+F27)</f>
        <v>222000</v>
      </c>
    </row>
    <row r="25" spans="1:8" ht="27" customHeight="1" thickBot="1">
      <c r="A25" s="313" t="s">
        <v>117</v>
      </c>
      <c r="B25" s="314"/>
      <c r="C25" s="158" t="s">
        <v>118</v>
      </c>
      <c r="D25" s="178">
        <f>SUM(D26)</f>
        <v>60000</v>
      </c>
      <c r="E25" s="178">
        <f>SUM(E26)</f>
        <v>72000</v>
      </c>
      <c r="F25" s="162">
        <f>SUM(F26)</f>
        <v>72000</v>
      </c>
      <c r="G25" s="303"/>
      <c r="H25" s="234"/>
    </row>
    <row r="26" spans="1:8" ht="54" customHeight="1" thickBot="1">
      <c r="A26" s="311" t="s">
        <v>265</v>
      </c>
      <c r="B26" s="312"/>
      <c r="C26" s="177" t="s">
        <v>119</v>
      </c>
      <c r="D26" s="178">
        <v>60000</v>
      </c>
      <c r="E26" s="172">
        <v>72000</v>
      </c>
      <c r="F26" s="173">
        <v>72000</v>
      </c>
      <c r="G26" s="308"/>
      <c r="H26" s="307"/>
    </row>
    <row r="27" spans="1:8" ht="54" customHeight="1" thickBot="1">
      <c r="A27" s="173" t="s">
        <v>266</v>
      </c>
      <c r="B27" s="176"/>
      <c r="C27" s="177" t="s">
        <v>192</v>
      </c>
      <c r="D27" s="161">
        <v>150000</v>
      </c>
      <c r="E27" s="161">
        <v>150000</v>
      </c>
      <c r="F27" s="168">
        <v>150000</v>
      </c>
      <c r="G27" s="53"/>
      <c r="H27" s="52"/>
    </row>
    <row r="28" spans="1:8" ht="27" customHeight="1" thickBot="1">
      <c r="A28" s="153" t="s">
        <v>398</v>
      </c>
      <c r="B28" s="154"/>
      <c r="C28" s="158" t="s">
        <v>399</v>
      </c>
      <c r="D28" s="153">
        <f aca="true" t="shared" si="1" ref="D28:F29">D29</f>
        <v>8000</v>
      </c>
      <c r="E28" s="153">
        <f t="shared" si="1"/>
        <v>10000</v>
      </c>
      <c r="F28" s="157">
        <f t="shared" si="1"/>
        <v>10000</v>
      </c>
      <c r="G28" s="53"/>
      <c r="H28" s="52"/>
    </row>
    <row r="29" spans="1:8" ht="54" customHeight="1" thickBot="1">
      <c r="A29" s="172" t="s">
        <v>397</v>
      </c>
      <c r="B29" s="176"/>
      <c r="C29" s="177" t="s">
        <v>396</v>
      </c>
      <c r="D29" s="178">
        <f t="shared" si="1"/>
        <v>8000</v>
      </c>
      <c r="E29" s="172">
        <f t="shared" si="1"/>
        <v>10000</v>
      </c>
      <c r="F29" s="173">
        <f t="shared" si="1"/>
        <v>10000</v>
      </c>
      <c r="G29" s="53"/>
      <c r="H29" s="52"/>
    </row>
    <row r="30" spans="1:8" ht="41.25" customHeight="1" thickBot="1">
      <c r="A30" s="172" t="s">
        <v>395</v>
      </c>
      <c r="B30" s="176"/>
      <c r="C30" s="177" t="s">
        <v>394</v>
      </c>
      <c r="D30" s="178">
        <v>8000</v>
      </c>
      <c r="E30" s="161">
        <v>10000</v>
      </c>
      <c r="F30" s="168">
        <v>10000</v>
      </c>
      <c r="G30" s="53"/>
      <c r="H30" s="52"/>
    </row>
    <row r="31" spans="1:6" ht="18" customHeight="1" thickBot="1">
      <c r="A31" s="311"/>
      <c r="B31" s="312"/>
      <c r="C31" s="181" t="s">
        <v>155</v>
      </c>
      <c r="D31" s="156">
        <f>D9</f>
        <v>3782600</v>
      </c>
      <c r="E31" s="153">
        <f>E9</f>
        <v>3837250</v>
      </c>
      <c r="F31" s="157">
        <f>F9</f>
        <v>3867350</v>
      </c>
    </row>
    <row r="32" spans="1:6" ht="18" customHeight="1" thickBot="1">
      <c r="A32" s="313" t="s">
        <v>120</v>
      </c>
      <c r="B32" s="314"/>
      <c r="C32" s="149" t="s">
        <v>59</v>
      </c>
      <c r="D32" s="156">
        <f>SUM(D33)</f>
        <v>3064500</v>
      </c>
      <c r="E32" s="153">
        <f>SUM(E33)</f>
        <v>834800</v>
      </c>
      <c r="F32" s="157">
        <f>SUM(F33)</f>
        <v>763400</v>
      </c>
    </row>
    <row r="33" spans="1:6" ht="27" customHeight="1" thickBot="1">
      <c r="A33" s="313" t="s">
        <v>121</v>
      </c>
      <c r="B33" s="314"/>
      <c r="C33" s="185" t="s">
        <v>164</v>
      </c>
      <c r="D33" s="156">
        <f>SUM(D34+D36+D38+D43)</f>
        <v>3064500</v>
      </c>
      <c r="E33" s="153">
        <f>SUM(E34+E36+E38)</f>
        <v>834800</v>
      </c>
      <c r="F33" s="157">
        <f>SUM(F34+F36+F38)</f>
        <v>763400</v>
      </c>
    </row>
    <row r="34" spans="1:6" ht="24" customHeight="1" thickBot="1">
      <c r="A34" s="313" t="s">
        <v>122</v>
      </c>
      <c r="B34" s="314"/>
      <c r="C34" s="158" t="s">
        <v>123</v>
      </c>
      <c r="D34" s="156">
        <f>SUM(D35)</f>
        <v>1176200</v>
      </c>
      <c r="E34" s="156">
        <f>SUM(E35)</f>
        <v>767800</v>
      </c>
      <c r="F34" s="159">
        <f>SUM(F35)</f>
        <v>696400</v>
      </c>
    </row>
    <row r="35" spans="1:6" ht="26.25" customHeight="1" thickBot="1">
      <c r="A35" s="311" t="s">
        <v>372</v>
      </c>
      <c r="B35" s="312"/>
      <c r="C35" s="177" t="s">
        <v>373</v>
      </c>
      <c r="D35" s="172">
        <f>1176200</f>
        <v>1176200</v>
      </c>
      <c r="E35" s="172">
        <f>767800</f>
        <v>767800</v>
      </c>
      <c r="F35" s="173">
        <f>696400</f>
        <v>696400</v>
      </c>
    </row>
    <row r="36" spans="1:8" ht="36.75" customHeight="1" thickBot="1">
      <c r="A36" s="313" t="s">
        <v>124</v>
      </c>
      <c r="B36" s="314"/>
      <c r="C36" s="158" t="s">
        <v>125</v>
      </c>
      <c r="D36" s="156">
        <f>SUM(D37)</f>
        <v>679400</v>
      </c>
      <c r="E36" s="156">
        <f>SUM(E37)</f>
        <v>0</v>
      </c>
      <c r="F36" s="159">
        <f>SUM(F37)</f>
        <v>0</v>
      </c>
      <c r="G36" s="301"/>
      <c r="H36" s="302"/>
    </row>
    <row r="37" spans="1:7" ht="26.25" customHeight="1" thickBot="1">
      <c r="A37" s="311" t="s">
        <v>374</v>
      </c>
      <c r="B37" s="312"/>
      <c r="C37" s="177" t="s">
        <v>361</v>
      </c>
      <c r="D37" s="178">
        <v>679400</v>
      </c>
      <c r="E37" s="172">
        <v>0</v>
      </c>
      <c r="F37" s="173">
        <v>0</v>
      </c>
      <c r="G37" s="51"/>
    </row>
    <row r="38" spans="1:6" ht="26.25" customHeight="1" thickBot="1">
      <c r="A38" s="313" t="s">
        <v>162</v>
      </c>
      <c r="B38" s="314"/>
      <c r="C38" s="182" t="s">
        <v>375</v>
      </c>
      <c r="D38" s="183">
        <f>SUM(D39+D41)</f>
        <v>67100</v>
      </c>
      <c r="E38" s="183">
        <f>SUM(E39+E41)</f>
        <v>67000</v>
      </c>
      <c r="F38" s="184">
        <f>SUM(F39+F41)</f>
        <v>67000</v>
      </c>
    </row>
    <row r="39" spans="1:6" ht="26.25" customHeight="1" thickBot="1">
      <c r="A39" s="313" t="s">
        <v>376</v>
      </c>
      <c r="B39" s="314"/>
      <c r="C39" s="182" t="s">
        <v>163</v>
      </c>
      <c r="D39" s="183">
        <f>SUM(D40)</f>
        <v>66400</v>
      </c>
      <c r="E39" s="183">
        <f>SUM(E40)</f>
        <v>66400</v>
      </c>
      <c r="F39" s="184">
        <f>SUM(F40)</f>
        <v>66400</v>
      </c>
    </row>
    <row r="40" spans="1:6" ht="43.5" customHeight="1" thickBot="1">
      <c r="A40" s="311" t="s">
        <v>209</v>
      </c>
      <c r="B40" s="312"/>
      <c r="C40" s="177" t="s">
        <v>364</v>
      </c>
      <c r="D40" s="178">
        <v>66400</v>
      </c>
      <c r="E40" s="161">
        <v>66400</v>
      </c>
      <c r="F40" s="168">
        <v>66400</v>
      </c>
    </row>
    <row r="41" spans="1:6" ht="33" customHeight="1" thickBot="1">
      <c r="A41" s="313" t="s">
        <v>377</v>
      </c>
      <c r="B41" s="314"/>
      <c r="C41" s="185" t="s">
        <v>161</v>
      </c>
      <c r="D41" s="153">
        <v>700</v>
      </c>
      <c r="E41" s="153">
        <v>600</v>
      </c>
      <c r="F41" s="157">
        <v>600</v>
      </c>
    </row>
    <row r="42" spans="1:8" ht="36.75" customHeight="1" thickBot="1">
      <c r="A42" s="311" t="s">
        <v>378</v>
      </c>
      <c r="B42" s="312"/>
      <c r="C42" s="171" t="s">
        <v>365</v>
      </c>
      <c r="D42" s="179">
        <v>0</v>
      </c>
      <c r="E42" s="161">
        <v>0</v>
      </c>
      <c r="F42" s="168">
        <v>0</v>
      </c>
      <c r="G42" s="303"/>
      <c r="H42" s="304"/>
    </row>
    <row r="43" spans="1:8" ht="36.75" customHeight="1" thickBot="1">
      <c r="A43" s="172" t="s">
        <v>378</v>
      </c>
      <c r="B43" s="176"/>
      <c r="C43" s="177" t="s">
        <v>392</v>
      </c>
      <c r="D43" s="173">
        <v>1141800</v>
      </c>
      <c r="E43" s="173">
        <v>0</v>
      </c>
      <c r="F43" s="173">
        <v>0</v>
      </c>
      <c r="G43" s="56"/>
      <c r="H43" s="223"/>
    </row>
    <row r="44" spans="1:6" ht="15" customHeight="1" thickBot="1">
      <c r="A44" s="309"/>
      <c r="B44" s="310"/>
      <c r="C44" s="186" t="s">
        <v>60</v>
      </c>
      <c r="D44" s="150">
        <f>SUM(D31+D32)</f>
        <v>6847100</v>
      </c>
      <c r="E44" s="150">
        <f>SUM(E31+E32)</f>
        <v>4672050</v>
      </c>
      <c r="F44" s="228">
        <f>SUM(F31+F32)</f>
        <v>4630750</v>
      </c>
    </row>
    <row r="45" spans="1:6" ht="16.5" customHeight="1" thickBot="1">
      <c r="A45" s="311"/>
      <c r="B45" s="312"/>
      <c r="C45" s="187" t="s">
        <v>61</v>
      </c>
      <c r="D45" s="224">
        <f>D9*5%+1516929.29</f>
        <v>1706059.29</v>
      </c>
      <c r="E45" s="188">
        <f>E9*5%</f>
        <v>191862.5</v>
      </c>
      <c r="F45" s="189">
        <f>F9*5%</f>
        <v>193367.5</v>
      </c>
    </row>
    <row r="46" spans="1:6" ht="17.25" customHeight="1" thickBot="1">
      <c r="A46" s="311"/>
      <c r="B46" s="312"/>
      <c r="C46" s="190" t="s">
        <v>112</v>
      </c>
      <c r="D46" s="225">
        <f>SUM(D31+D32+D45)</f>
        <v>8553159.29</v>
      </c>
      <c r="E46" s="191">
        <f>SUM(E31+E32+E45)</f>
        <v>4863912.5</v>
      </c>
      <c r="F46" s="192">
        <f>SUM(F31+F32+F45)</f>
        <v>4824117.5</v>
      </c>
    </row>
    <row r="47" spans="1:6" ht="13.5">
      <c r="A47" s="193"/>
      <c r="B47" s="193"/>
      <c r="C47" s="194"/>
      <c r="D47" s="193"/>
      <c r="E47" s="82"/>
      <c r="F47" s="82"/>
    </row>
    <row r="48" spans="1:6" ht="13.5">
      <c r="A48" s="327"/>
      <c r="B48" s="327"/>
      <c r="C48" s="327"/>
      <c r="D48" s="328"/>
      <c r="E48" s="82"/>
      <c r="F48" s="82"/>
    </row>
    <row r="49" spans="1:4" ht="12.75">
      <c r="A49" s="48"/>
      <c r="B49" s="48"/>
      <c r="C49" s="48"/>
      <c r="D49" s="231"/>
    </row>
    <row r="50" ht="12.75">
      <c r="A50" s="49" t="s">
        <v>156</v>
      </c>
    </row>
    <row r="53" spans="3:4" ht="12.75">
      <c r="C53" s="325"/>
      <c r="D53" s="326"/>
    </row>
  </sheetData>
  <sheetProtection/>
  <mergeCells count="49">
    <mergeCell ref="C53:D53"/>
    <mergeCell ref="A48:D48"/>
    <mergeCell ref="A46:B46"/>
    <mergeCell ref="A1:A3"/>
    <mergeCell ref="B1:D1"/>
    <mergeCell ref="A9:B9"/>
    <mergeCell ref="A10:B10"/>
    <mergeCell ref="A11:B11"/>
    <mergeCell ref="B3:F3"/>
    <mergeCell ref="A22:B22"/>
    <mergeCell ref="A23:B23"/>
    <mergeCell ref="A24:B24"/>
    <mergeCell ref="A25:B25"/>
    <mergeCell ref="A12:B12"/>
    <mergeCell ref="B2:D2"/>
    <mergeCell ref="A6:B6"/>
    <mergeCell ref="A7:B8"/>
    <mergeCell ref="C7:C8"/>
    <mergeCell ref="D7:D8"/>
    <mergeCell ref="A32:B32"/>
    <mergeCell ref="A33:B33"/>
    <mergeCell ref="A34:B34"/>
    <mergeCell ref="A35:B35"/>
    <mergeCell ref="A37:B37"/>
    <mergeCell ref="A13:B13"/>
    <mergeCell ref="A19:B19"/>
    <mergeCell ref="A26:B26"/>
    <mergeCell ref="A31:B31"/>
    <mergeCell ref="A21:B21"/>
    <mergeCell ref="G25:H25"/>
    <mergeCell ref="G26:H26"/>
    <mergeCell ref="A44:B44"/>
    <mergeCell ref="A45:B45"/>
    <mergeCell ref="A38:B38"/>
    <mergeCell ref="A41:B41"/>
    <mergeCell ref="A42:B42"/>
    <mergeCell ref="A39:B39"/>
    <mergeCell ref="A40:B40"/>
    <mergeCell ref="A36:B36"/>
    <mergeCell ref="E7:F7"/>
    <mergeCell ref="D6:F6"/>
    <mergeCell ref="C4:F4"/>
    <mergeCell ref="A5:F5"/>
    <mergeCell ref="G36:H36"/>
    <mergeCell ref="G42:H42"/>
    <mergeCell ref="G12:H12"/>
    <mergeCell ref="G13:H13"/>
    <mergeCell ref="G22:H22"/>
    <mergeCell ref="G23:H23"/>
  </mergeCells>
  <printOptions/>
  <pageMargins left="1.1811023622047245" right="0.35433070866141736" top="0.1968503937007874" bottom="0.2755905511811024" header="0.15748031496062992" footer="0.2362204724409449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33" t="s">
        <v>99</v>
      </c>
      <c r="F1" s="333"/>
      <c r="G1" s="333"/>
      <c r="H1" s="333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32" t="s">
        <v>104</v>
      </c>
      <c r="B6" s="332"/>
      <c r="C6" s="332"/>
      <c r="D6" s="332"/>
      <c r="E6" s="332"/>
      <c r="F6" s="332"/>
      <c r="G6" s="332"/>
      <c r="H6" s="332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2017-08-23T08:39:20Z</cp:lastPrinted>
  <dcterms:created xsi:type="dcterms:W3CDTF">2005-12-27T06:54:28Z</dcterms:created>
  <dcterms:modified xsi:type="dcterms:W3CDTF">2017-08-23T08:39:56Z</dcterms:modified>
  <cp:category/>
  <cp:version/>
  <cp:contentType/>
  <cp:contentStatus/>
</cp:coreProperties>
</file>